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760" yWindow="180" windowWidth="12450" windowHeight="9675" tabRatio="665" activeTab="4"/>
  </bookViews>
  <sheets>
    <sheet name="총괄" sheetId="7" r:id="rId1"/>
    <sheet name="센터" sheetId="1" r:id="rId2"/>
    <sheet name="바우처(노인돌봄)" sheetId="5" r:id="rId3"/>
    <sheet name="바우처(가사간병)" sheetId="4" r:id="rId4"/>
    <sheet name="자활사업" sheetId="6" r:id="rId5"/>
    <sheet name="예산총칙" sheetId="2" r:id="rId6"/>
    <sheet name="임직원 보수일람표" sheetId="3" r:id="rId7"/>
    <sheet name="Sheet1" sheetId="8" r:id="rId8"/>
  </sheets>
  <calcPr calcId="145621"/>
</workbook>
</file>

<file path=xl/calcChain.xml><?xml version="1.0" encoding="utf-8"?>
<calcChain xmlns="http://schemas.openxmlformats.org/spreadsheetml/2006/main">
  <c r="E182" i="7" l="1"/>
  <c r="F182" i="7" l="1"/>
  <c r="E169" i="7"/>
  <c r="E32" i="7"/>
  <c r="E29" i="7"/>
  <c r="E28" i="7"/>
  <c r="D181" i="7"/>
  <c r="D180" i="7" s="1"/>
  <c r="G175" i="7"/>
  <c r="G176" i="7"/>
  <c r="E183" i="7"/>
  <c r="E181" i="7" s="1"/>
  <c r="E180" i="7" s="1"/>
  <c r="F180" i="7" l="1"/>
  <c r="F183" i="7"/>
  <c r="F181" i="7"/>
  <c r="E46" i="6" l="1"/>
  <c r="D46" i="6"/>
  <c r="F100" i="6"/>
  <c r="E99" i="6"/>
  <c r="E98" i="6" s="1"/>
  <c r="D99" i="6"/>
  <c r="D98" i="6" s="1"/>
  <c r="F78" i="4"/>
  <c r="E77" i="4"/>
  <c r="E76" i="4" s="1"/>
  <c r="F76" i="4" s="1"/>
  <c r="D77" i="4"/>
  <c r="D76" i="4" s="1"/>
  <c r="E46" i="5"/>
  <c r="D46" i="5"/>
  <c r="F82" i="5"/>
  <c r="E81" i="5"/>
  <c r="E80" i="5" s="1"/>
  <c r="D81" i="5"/>
  <c r="D80" i="5" s="1"/>
  <c r="E60" i="5"/>
  <c r="D46" i="1"/>
  <c r="F92" i="1"/>
  <c r="F93" i="1"/>
  <c r="E91" i="1"/>
  <c r="E90" i="1" s="1"/>
  <c r="F90" i="1" s="1"/>
  <c r="D90" i="1"/>
  <c r="D91" i="1"/>
  <c r="F99" i="6" l="1"/>
  <c r="F98" i="6"/>
  <c r="F77" i="4"/>
  <c r="F80" i="5"/>
  <c r="F81" i="5"/>
  <c r="E46" i="1"/>
  <c r="F91" i="1"/>
  <c r="E93" i="6" l="1"/>
  <c r="E92" i="6" s="1"/>
  <c r="D93" i="6"/>
  <c r="D92" i="6" s="1"/>
  <c r="E90" i="6"/>
  <c r="E89" i="6" s="1"/>
  <c r="D90" i="6"/>
  <c r="D89" i="6"/>
  <c r="D96" i="6"/>
  <c r="D95" i="6"/>
  <c r="D87" i="6"/>
  <c r="D84" i="6"/>
  <c r="D81" i="6"/>
  <c r="D78" i="6"/>
  <c r="D75" i="6"/>
  <c r="D72" i="6"/>
  <c r="D69" i="6"/>
  <c r="D66" i="6"/>
  <c r="D63" i="6"/>
  <c r="D60" i="6"/>
  <c r="D57" i="6"/>
  <c r="D51" i="6"/>
  <c r="D48" i="6"/>
  <c r="D47" i="6" s="1"/>
  <c r="E15" i="6"/>
  <c r="E14" i="6" s="1"/>
  <c r="D15" i="6"/>
  <c r="D14" i="6"/>
  <c r="E11" i="6"/>
  <c r="E10" i="6" s="1"/>
  <c r="E8" i="6"/>
  <c r="E7" i="6" s="1"/>
  <c r="D8" i="6"/>
  <c r="D7" i="6" s="1"/>
  <c r="D11" i="6"/>
  <c r="D10" i="6"/>
  <c r="E59" i="4"/>
  <c r="D59" i="4"/>
  <c r="E68" i="4"/>
  <c r="E67" i="4" s="1"/>
  <c r="E71" i="4"/>
  <c r="E70" i="4" s="1"/>
  <c r="E74" i="4"/>
  <c r="E73" i="4" s="1"/>
  <c r="D68" i="4"/>
  <c r="D67" i="4"/>
  <c r="D71" i="4"/>
  <c r="D70" i="4" s="1"/>
  <c r="D74" i="4"/>
  <c r="D73" i="4"/>
  <c r="D62" i="4"/>
  <c r="D61" i="4" s="1"/>
  <c r="D54" i="4"/>
  <c r="D48" i="4"/>
  <c r="E8" i="4"/>
  <c r="E7" i="4" s="1"/>
  <c r="E11" i="4"/>
  <c r="E10" i="4" s="1"/>
  <c r="E15" i="4"/>
  <c r="E14" i="4" s="1"/>
  <c r="D15" i="4"/>
  <c r="D14" i="4"/>
  <c r="D11" i="4"/>
  <c r="D10" i="4"/>
  <c r="D8" i="4"/>
  <c r="D7" i="4"/>
  <c r="E78" i="5"/>
  <c r="E77" i="5" s="1"/>
  <c r="D78" i="5"/>
  <c r="D77" i="5" s="1"/>
  <c r="E75" i="5"/>
  <c r="E74" i="5" s="1"/>
  <c r="D75" i="5"/>
  <c r="D74" i="5"/>
  <c r="E72" i="5"/>
  <c r="E71" i="5" s="1"/>
  <c r="D72" i="5"/>
  <c r="D71" i="5"/>
  <c r="E69" i="5"/>
  <c r="E68" i="5" s="1"/>
  <c r="D69" i="5"/>
  <c r="D68" i="5" s="1"/>
  <c r="D60" i="5"/>
  <c r="D63" i="5"/>
  <c r="D62" i="5"/>
  <c r="D54" i="5"/>
  <c r="D47" i="5" s="1"/>
  <c r="D48" i="5"/>
  <c r="E8" i="5"/>
  <c r="E7" i="5" s="1"/>
  <c r="D8" i="5"/>
  <c r="D7" i="5" s="1"/>
  <c r="E15" i="5"/>
  <c r="E14" i="5" s="1"/>
  <c r="D15" i="5"/>
  <c r="D14" i="5"/>
  <c r="D11" i="5"/>
  <c r="D10" i="5" s="1"/>
  <c r="E82" i="1"/>
  <c r="E81" i="1" s="1"/>
  <c r="D81" i="1"/>
  <c r="D82" i="1"/>
  <c r="E79" i="1"/>
  <c r="D79" i="1"/>
  <c r="D88" i="1"/>
  <c r="D87" i="1"/>
  <c r="D85" i="1"/>
  <c r="D84" i="1" s="1"/>
  <c r="D76" i="1"/>
  <c r="D75" i="1"/>
  <c r="D70" i="1"/>
  <c r="D69" i="1" s="1"/>
  <c r="D66" i="1"/>
  <c r="D65" i="1"/>
  <c r="D59" i="1"/>
  <c r="D55" i="1"/>
  <c r="D50" i="1"/>
  <c r="D48" i="1"/>
  <c r="D47" i="1"/>
  <c r="D23" i="1"/>
  <c r="D22" i="1"/>
  <c r="D20" i="1"/>
  <c r="D19" i="1" s="1"/>
  <c r="D17" i="1"/>
  <c r="D16" i="1"/>
  <c r="D14" i="1"/>
  <c r="D13" i="1" s="1"/>
  <c r="D9" i="1"/>
  <c r="D8" i="1"/>
  <c r="D7" i="1"/>
  <c r="D164" i="7"/>
  <c r="E165" i="7"/>
  <c r="E164" i="7" s="1"/>
  <c r="D165" i="7"/>
  <c r="D179" i="7"/>
  <c r="D178" i="7"/>
  <c r="D177" i="7" s="1"/>
  <c r="D174" i="7"/>
  <c r="D173" i="7"/>
  <c r="D172" i="7"/>
  <c r="D171" i="7" s="1"/>
  <c r="D170" i="7" s="1"/>
  <c r="D169" i="7"/>
  <c r="D168" i="7"/>
  <c r="D167" i="7"/>
  <c r="D162" i="7"/>
  <c r="D159" i="7"/>
  <c r="D156" i="7"/>
  <c r="D153" i="7"/>
  <c r="D150" i="7"/>
  <c r="D147" i="7"/>
  <c r="D144" i="7"/>
  <c r="D141" i="7"/>
  <c r="D138" i="7"/>
  <c r="D135" i="7"/>
  <c r="D132" i="7"/>
  <c r="D129" i="7"/>
  <c r="D122" i="7" s="1"/>
  <c r="D126" i="7"/>
  <c r="D123" i="7"/>
  <c r="D117" i="7"/>
  <c r="D115" i="7"/>
  <c r="D103" i="7" s="1"/>
  <c r="D110" i="7"/>
  <c r="D104" i="7"/>
  <c r="D101" i="7"/>
  <c r="D96" i="7"/>
  <c r="D94" i="7"/>
  <c r="D88" i="7"/>
  <c r="D82" i="7"/>
  <c r="D79" i="7"/>
  <c r="D76" i="7"/>
  <c r="D75" i="7" s="1"/>
  <c r="D70" i="7"/>
  <c r="D69" i="7"/>
  <c r="D66" i="7"/>
  <c r="D65" i="7" s="1"/>
  <c r="D59" i="7"/>
  <c r="D55" i="7"/>
  <c r="D48" i="7"/>
  <c r="D47" i="7" s="1"/>
  <c r="D32" i="7"/>
  <c r="D31" i="7"/>
  <c r="D30" i="7" s="1"/>
  <c r="D29" i="7"/>
  <c r="D28" i="7"/>
  <c r="D24" i="7"/>
  <c r="D23" i="7" s="1"/>
  <c r="D20" i="7"/>
  <c r="D19" i="7" s="1"/>
  <c r="D17" i="7"/>
  <c r="D16" i="7" s="1"/>
  <c r="D13" i="7"/>
  <c r="D8" i="7" s="1"/>
  <c r="D7" i="7" s="1"/>
  <c r="D27" i="7" l="1"/>
  <c r="D26" i="7" s="1"/>
  <c r="D81" i="7"/>
  <c r="D46" i="7" s="1"/>
  <c r="D47" i="4"/>
  <c r="D46" i="4" s="1"/>
  <c r="D6" i="6"/>
  <c r="E6" i="4"/>
  <c r="D6" i="4"/>
  <c r="D6" i="5"/>
  <c r="D6" i="1"/>
  <c r="D6" i="7"/>
  <c r="F49" i="6"/>
  <c r="F50" i="6"/>
  <c r="F52" i="6"/>
  <c r="F53" i="6"/>
  <c r="F54" i="6"/>
  <c r="F55" i="6"/>
  <c r="F56" i="6"/>
  <c r="F58" i="6"/>
  <c r="F59" i="6"/>
  <c r="F61" i="6"/>
  <c r="F62" i="6"/>
  <c r="F64" i="6"/>
  <c r="F65" i="6"/>
  <c r="F67" i="6"/>
  <c r="F68" i="6"/>
  <c r="F70" i="6"/>
  <c r="F71" i="6"/>
  <c r="F73" i="6"/>
  <c r="F74" i="6"/>
  <c r="F76" i="6"/>
  <c r="F77" i="6"/>
  <c r="F79" i="6"/>
  <c r="F80" i="6"/>
  <c r="F82" i="6"/>
  <c r="F83" i="6"/>
  <c r="F85" i="6"/>
  <c r="F86" i="6"/>
  <c r="F88" i="6"/>
  <c r="F89" i="6"/>
  <c r="F90" i="6"/>
  <c r="F91" i="6"/>
  <c r="F92" i="6"/>
  <c r="F93" i="6"/>
  <c r="F94" i="6"/>
  <c r="F97" i="6"/>
  <c r="F8" i="6"/>
  <c r="F9" i="6"/>
  <c r="F10" i="6"/>
  <c r="F11" i="6"/>
  <c r="F12" i="6"/>
  <c r="F13" i="6"/>
  <c r="F14" i="6"/>
  <c r="F15" i="6"/>
  <c r="F16" i="6"/>
  <c r="F7" i="6"/>
  <c r="F49" i="4"/>
  <c r="F50" i="4"/>
  <c r="F51" i="4"/>
  <c r="F52" i="4"/>
  <c r="F53" i="4"/>
  <c r="F55" i="4"/>
  <c r="F56" i="4"/>
  <c r="F57" i="4"/>
  <c r="F58" i="4"/>
  <c r="F59" i="4"/>
  <c r="F60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8" i="4"/>
  <c r="F9" i="4"/>
  <c r="F10" i="4"/>
  <c r="F11" i="4"/>
  <c r="F12" i="4"/>
  <c r="F13" i="4"/>
  <c r="F14" i="4"/>
  <c r="F15" i="4"/>
  <c r="F16" i="4"/>
  <c r="F7" i="4"/>
  <c r="F49" i="5"/>
  <c r="F50" i="5"/>
  <c r="F51" i="5"/>
  <c r="F52" i="5"/>
  <c r="F53" i="5"/>
  <c r="F55" i="5"/>
  <c r="F56" i="5"/>
  <c r="F57" i="5"/>
  <c r="F58" i="5"/>
  <c r="F59" i="5"/>
  <c r="F60" i="5"/>
  <c r="F61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" i="5"/>
  <c r="F9" i="5"/>
  <c r="F12" i="5"/>
  <c r="F13" i="5"/>
  <c r="F14" i="5"/>
  <c r="F15" i="5"/>
  <c r="F16" i="5"/>
  <c r="F7" i="5"/>
  <c r="F49" i="1"/>
  <c r="F50" i="1"/>
  <c r="F51" i="1"/>
  <c r="F52" i="1"/>
  <c r="F53" i="1"/>
  <c r="F54" i="1"/>
  <c r="F56" i="1"/>
  <c r="F57" i="1"/>
  <c r="F58" i="1"/>
  <c r="F60" i="1"/>
  <c r="F61" i="1"/>
  <c r="F62" i="1"/>
  <c r="F63" i="1"/>
  <c r="F64" i="1"/>
  <c r="F67" i="1"/>
  <c r="F68" i="1"/>
  <c r="F71" i="1"/>
  <c r="F72" i="1"/>
  <c r="F73" i="1"/>
  <c r="F74" i="1"/>
  <c r="F77" i="1"/>
  <c r="F78" i="1"/>
  <c r="F79" i="1"/>
  <c r="F80" i="1"/>
  <c r="F81" i="1"/>
  <c r="F82" i="1"/>
  <c r="F83" i="1"/>
  <c r="F86" i="1"/>
  <c r="F89" i="1"/>
  <c r="F9" i="1"/>
  <c r="F10" i="1"/>
  <c r="F11" i="1"/>
  <c r="F12" i="1"/>
  <c r="F15" i="1"/>
  <c r="F18" i="1"/>
  <c r="F21" i="1"/>
  <c r="F24" i="1"/>
  <c r="F25" i="1"/>
  <c r="F49" i="7"/>
  <c r="F50" i="7"/>
  <c r="F51" i="7"/>
  <c r="F52" i="7"/>
  <c r="F53" i="7"/>
  <c r="F54" i="7"/>
  <c r="F56" i="7"/>
  <c r="F57" i="7"/>
  <c r="F58" i="7"/>
  <c r="F60" i="7"/>
  <c r="F61" i="7"/>
  <c r="F62" i="7"/>
  <c r="F63" i="7"/>
  <c r="F64" i="7"/>
  <c r="F67" i="7"/>
  <c r="F68" i="7"/>
  <c r="F71" i="7"/>
  <c r="F72" i="7"/>
  <c r="F73" i="7"/>
  <c r="F74" i="7"/>
  <c r="F77" i="7"/>
  <c r="F78" i="7"/>
  <c r="F80" i="7"/>
  <c r="F83" i="7"/>
  <c r="F84" i="7"/>
  <c r="F85" i="7"/>
  <c r="F86" i="7"/>
  <c r="F87" i="7"/>
  <c r="F89" i="7"/>
  <c r="F90" i="7"/>
  <c r="F91" i="7"/>
  <c r="F92" i="7"/>
  <c r="F93" i="7"/>
  <c r="F95" i="7"/>
  <c r="F97" i="7"/>
  <c r="F98" i="7"/>
  <c r="F99" i="7"/>
  <c r="F100" i="7"/>
  <c r="F102" i="7"/>
  <c r="F105" i="7"/>
  <c r="F106" i="7"/>
  <c r="F107" i="7"/>
  <c r="F108" i="7"/>
  <c r="F109" i="7"/>
  <c r="F111" i="7"/>
  <c r="F112" i="7"/>
  <c r="F113" i="7"/>
  <c r="F114" i="7"/>
  <c r="F116" i="7"/>
  <c r="F118" i="7"/>
  <c r="F119" i="7"/>
  <c r="F120" i="7"/>
  <c r="F121" i="7"/>
  <c r="F124" i="7"/>
  <c r="F125" i="7"/>
  <c r="F127" i="7"/>
  <c r="F128" i="7"/>
  <c r="F130" i="7"/>
  <c r="F131" i="7"/>
  <c r="F133" i="7"/>
  <c r="F134" i="7"/>
  <c r="F136" i="7"/>
  <c r="F137" i="7"/>
  <c r="F139" i="7"/>
  <c r="F140" i="7"/>
  <c r="F142" i="7"/>
  <c r="F143" i="7"/>
  <c r="F145" i="7"/>
  <c r="F146" i="7"/>
  <c r="F148" i="7"/>
  <c r="F149" i="7"/>
  <c r="F151" i="7"/>
  <c r="F152" i="7"/>
  <c r="F154" i="7"/>
  <c r="F155" i="7"/>
  <c r="F157" i="7"/>
  <c r="F158" i="7"/>
  <c r="F160" i="7"/>
  <c r="F161" i="7"/>
  <c r="F163" i="7"/>
  <c r="F164" i="7"/>
  <c r="F165" i="7"/>
  <c r="F166" i="7"/>
  <c r="F169" i="7"/>
  <c r="F172" i="7"/>
  <c r="F175" i="7"/>
  <c r="F176" i="7"/>
  <c r="F179" i="7"/>
  <c r="F9" i="7"/>
  <c r="F10" i="7"/>
  <c r="F11" i="7"/>
  <c r="F12" i="7"/>
  <c r="F13" i="7"/>
  <c r="F14" i="7"/>
  <c r="F15" i="7"/>
  <c r="F18" i="7"/>
  <c r="F21" i="7"/>
  <c r="F22" i="7"/>
  <c r="F25" i="7"/>
  <c r="F28" i="7"/>
  <c r="F29" i="7"/>
  <c r="F32" i="7"/>
  <c r="E96" i="6" l="1"/>
  <c r="E95" i="6" l="1"/>
  <c r="F95" i="6" s="1"/>
  <c r="F96" i="6"/>
  <c r="E88" i="1"/>
  <c r="E85" i="1"/>
  <c r="E87" i="1" l="1"/>
  <c r="F87" i="1" s="1"/>
  <c r="F88" i="1"/>
  <c r="E84" i="1"/>
  <c r="F84" i="1" s="1"/>
  <c r="F85" i="1"/>
  <c r="E159" i="7"/>
  <c r="F159" i="7" s="1"/>
  <c r="E174" i="7"/>
  <c r="G174" i="7" s="1"/>
  <c r="E144" i="7"/>
  <c r="F144" i="7" s="1"/>
  <c r="E115" i="7"/>
  <c r="F115" i="7" s="1"/>
  <c r="E101" i="7"/>
  <c r="F101" i="7" s="1"/>
  <c r="E94" i="7"/>
  <c r="F94" i="7" s="1"/>
  <c r="E79" i="7"/>
  <c r="F79" i="7" s="1"/>
  <c r="E162" i="7"/>
  <c r="F162" i="7" s="1"/>
  <c r="E156" i="7"/>
  <c r="F156" i="7" s="1"/>
  <c r="E153" i="7"/>
  <c r="F153" i="7" s="1"/>
  <c r="E150" i="7"/>
  <c r="F150" i="7" s="1"/>
  <c r="E147" i="7"/>
  <c r="F147" i="7" s="1"/>
  <c r="E141" i="7"/>
  <c r="F141" i="7" s="1"/>
  <c r="E138" i="7"/>
  <c r="F138" i="7" s="1"/>
  <c r="E135" i="7"/>
  <c r="F135" i="7" s="1"/>
  <c r="E132" i="7"/>
  <c r="F132" i="7" s="1"/>
  <c r="E129" i="7"/>
  <c r="F129" i="7" s="1"/>
  <c r="E126" i="7"/>
  <c r="F126" i="7" s="1"/>
  <c r="E123" i="7"/>
  <c r="F123" i="7" s="1"/>
  <c r="E173" i="7" l="1"/>
  <c r="F174" i="7"/>
  <c r="E62" i="4"/>
  <c r="E54" i="4"/>
  <c r="F54" i="4" s="1"/>
  <c r="F173" i="7" l="1"/>
  <c r="G173" i="7"/>
  <c r="E61" i="4"/>
  <c r="F61" i="4" s="1"/>
  <c r="F62" i="4"/>
  <c r="E11" i="5"/>
  <c r="H8" i="8"/>
  <c r="G22" i="8"/>
  <c r="G16" i="8"/>
  <c r="D30" i="8"/>
  <c r="D24" i="8"/>
  <c r="D20" i="8"/>
  <c r="D8" i="8"/>
  <c r="E10" i="5" l="1"/>
  <c r="F10" i="5" s="1"/>
  <c r="F11" i="5"/>
  <c r="E63" i="5" l="1"/>
  <c r="E54" i="5"/>
  <c r="F54" i="5" s="1"/>
  <c r="E76" i="1"/>
  <c r="E62" i="5" l="1"/>
  <c r="F62" i="5" s="1"/>
  <c r="F63" i="5"/>
  <c r="E75" i="1"/>
  <c r="F75" i="1" s="1"/>
  <c r="F76" i="1"/>
  <c r="E70" i="1"/>
  <c r="E66" i="1"/>
  <c r="E59" i="1"/>
  <c r="F59" i="1" s="1"/>
  <c r="E55" i="1"/>
  <c r="F55" i="1" s="1"/>
  <c r="E69" i="1" l="1"/>
  <c r="F69" i="1" s="1"/>
  <c r="F70" i="1"/>
  <c r="E65" i="1"/>
  <c r="F65" i="1" s="1"/>
  <c r="F66" i="1"/>
  <c r="D12" i="8"/>
  <c r="E23" i="1" l="1"/>
  <c r="E20" i="1"/>
  <c r="E17" i="1"/>
  <c r="E14" i="1"/>
  <c r="E22" i="1" l="1"/>
  <c r="F22" i="1" s="1"/>
  <c r="F23" i="1"/>
  <c r="E19" i="1"/>
  <c r="F19" i="1" s="1"/>
  <c r="F20" i="1"/>
  <c r="E16" i="1"/>
  <c r="F16" i="1" s="1"/>
  <c r="F17" i="1"/>
  <c r="E13" i="1"/>
  <c r="F13" i="1" s="1"/>
  <c r="F14" i="1"/>
  <c r="E87" i="6"/>
  <c r="F87" i="6" s="1"/>
  <c r="E84" i="6"/>
  <c r="F84" i="6" s="1"/>
  <c r="E81" i="6"/>
  <c r="F81" i="6" s="1"/>
  <c r="E78" i="6"/>
  <c r="F78" i="6" s="1"/>
  <c r="E75" i="6"/>
  <c r="F75" i="6" s="1"/>
  <c r="E72" i="6"/>
  <c r="F72" i="6" s="1"/>
  <c r="E69" i="6"/>
  <c r="F69" i="6" s="1"/>
  <c r="E66" i="6"/>
  <c r="F66" i="6" s="1"/>
  <c r="E63" i="6"/>
  <c r="F63" i="6" s="1"/>
  <c r="E60" i="6"/>
  <c r="F60" i="6" s="1"/>
  <c r="E57" i="6"/>
  <c r="F57" i="6" s="1"/>
  <c r="E51" i="6"/>
  <c r="F51" i="6" s="1"/>
  <c r="E48" i="6"/>
  <c r="F48" i="6" s="1"/>
  <c r="E178" i="7" l="1"/>
  <c r="E171" i="7"/>
  <c r="E168" i="7"/>
  <c r="E76" i="7"/>
  <c r="E70" i="7"/>
  <c r="G74" i="7"/>
  <c r="E66" i="7"/>
  <c r="E59" i="7"/>
  <c r="F59" i="7" s="1"/>
  <c r="E55" i="7"/>
  <c r="F55" i="7" s="1"/>
  <c r="E48" i="7"/>
  <c r="F48" i="7" s="1"/>
  <c r="E31" i="7"/>
  <c r="E8" i="7"/>
  <c r="E122" i="7"/>
  <c r="F122" i="7" s="1"/>
  <c r="E96" i="7"/>
  <c r="F96" i="7" s="1"/>
  <c r="E88" i="7"/>
  <c r="F88" i="7" s="1"/>
  <c r="G93" i="7"/>
  <c r="E82" i="7"/>
  <c r="F82" i="7" s="1"/>
  <c r="E117" i="7"/>
  <c r="F117" i="7" s="1"/>
  <c r="E110" i="7"/>
  <c r="F110" i="7" s="1"/>
  <c r="E20" i="7"/>
  <c r="E24" i="7"/>
  <c r="E17" i="7"/>
  <c r="E177" i="7" l="1"/>
  <c r="F177" i="7" s="1"/>
  <c r="F178" i="7"/>
  <c r="E170" i="7"/>
  <c r="F170" i="7" s="1"/>
  <c r="F171" i="7"/>
  <c r="E167" i="7"/>
  <c r="F167" i="7" s="1"/>
  <c r="F168" i="7"/>
  <c r="E75" i="7"/>
  <c r="F75" i="7" s="1"/>
  <c r="F76" i="7"/>
  <c r="E69" i="7"/>
  <c r="F69" i="7" s="1"/>
  <c r="F70" i="7"/>
  <c r="E65" i="7"/>
  <c r="F65" i="7" s="1"/>
  <c r="F66" i="7"/>
  <c r="E30" i="7"/>
  <c r="F30" i="7" s="1"/>
  <c r="F31" i="7"/>
  <c r="E23" i="7"/>
  <c r="F23" i="7" s="1"/>
  <c r="F24" i="7"/>
  <c r="E19" i="7"/>
  <c r="F19" i="7" s="1"/>
  <c r="F20" i="7"/>
  <c r="E16" i="7"/>
  <c r="F16" i="7" s="1"/>
  <c r="F17" i="7"/>
  <c r="E7" i="7"/>
  <c r="F7" i="7" s="1"/>
  <c r="F8" i="7"/>
  <c r="E81" i="7"/>
  <c r="E47" i="7"/>
  <c r="E104" i="7"/>
  <c r="F104" i="7" s="1"/>
  <c r="E27" i="7"/>
  <c r="E48" i="5"/>
  <c r="F48" i="5" s="1"/>
  <c r="E48" i="4"/>
  <c r="E48" i="1"/>
  <c r="F48" i="1" s="1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2" i="7"/>
  <c r="G163" i="7"/>
  <c r="G164" i="7"/>
  <c r="G165" i="7"/>
  <c r="G166" i="7"/>
  <c r="G167" i="7"/>
  <c r="G168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02" i="7"/>
  <c r="G105" i="7"/>
  <c r="G106" i="7"/>
  <c r="G107" i="7"/>
  <c r="G108" i="7"/>
  <c r="G109" i="7"/>
  <c r="G110" i="7"/>
  <c r="G111" i="7"/>
  <c r="G112" i="7"/>
  <c r="G113" i="7"/>
  <c r="G114" i="7"/>
  <c r="G94" i="7"/>
  <c r="G95" i="7"/>
  <c r="G96" i="7"/>
  <c r="G97" i="7"/>
  <c r="G98" i="7"/>
  <c r="G99" i="7"/>
  <c r="G100" i="7"/>
  <c r="G101" i="7"/>
  <c r="G82" i="7"/>
  <c r="G83" i="7"/>
  <c r="G84" i="7"/>
  <c r="G85" i="7"/>
  <c r="G86" i="7"/>
  <c r="G87" i="7"/>
  <c r="G88" i="7"/>
  <c r="G89" i="7"/>
  <c r="G90" i="7"/>
  <c r="G91" i="7"/>
  <c r="G92" i="7"/>
  <c r="E47" i="6"/>
  <c r="F81" i="7" l="1"/>
  <c r="F46" i="6"/>
  <c r="F47" i="6"/>
  <c r="E47" i="4"/>
  <c r="E46" i="4" s="1"/>
  <c r="F48" i="4"/>
  <c r="F47" i="7"/>
  <c r="E26" i="7"/>
  <c r="F26" i="7" s="1"/>
  <c r="F27" i="7"/>
  <c r="G81" i="7"/>
  <c r="E47" i="5"/>
  <c r="G104" i="7"/>
  <c r="E103" i="7"/>
  <c r="F103" i="7" s="1"/>
  <c r="E47" i="1"/>
  <c r="G80" i="6"/>
  <c r="G79" i="6"/>
  <c r="G78" i="6"/>
  <c r="G53" i="6"/>
  <c r="G52" i="6"/>
  <c r="G51" i="6"/>
  <c r="E46" i="7" l="1"/>
  <c r="F46" i="7" s="1"/>
  <c r="F46" i="4"/>
  <c r="F47" i="4"/>
  <c r="F46" i="5"/>
  <c r="F47" i="5"/>
  <c r="F46" i="1"/>
  <c r="F47" i="1"/>
  <c r="G103" i="7"/>
  <c r="G73" i="1"/>
  <c r="E8" i="1"/>
  <c r="G84" i="6"/>
  <c r="G81" i="6"/>
  <c r="G75" i="6"/>
  <c r="G69" i="6"/>
  <c r="G60" i="6"/>
  <c r="G48" i="6"/>
  <c r="G54" i="4"/>
  <c r="G54" i="5"/>
  <c r="G63" i="5"/>
  <c r="G59" i="5"/>
  <c r="E6" i="7"/>
  <c r="F6" i="7" s="1"/>
  <c r="G169" i="7"/>
  <c r="G19" i="7"/>
  <c r="G13" i="7"/>
  <c r="G14" i="7"/>
  <c r="G15" i="7"/>
  <c r="G16" i="7"/>
  <c r="G17" i="7"/>
  <c r="G18" i="7"/>
  <c r="G21" i="7"/>
  <c r="G22" i="7"/>
  <c r="G23" i="7"/>
  <c r="G24" i="7"/>
  <c r="G25" i="7"/>
  <c r="G31" i="7"/>
  <c r="G29" i="7"/>
  <c r="G32" i="7"/>
  <c r="G30" i="7"/>
  <c r="G179" i="7"/>
  <c r="G178" i="7"/>
  <c r="G177" i="7"/>
  <c r="G172" i="7"/>
  <c r="G171" i="7"/>
  <c r="G170" i="7"/>
  <c r="G80" i="7"/>
  <c r="G79" i="7"/>
  <c r="G78" i="7"/>
  <c r="G77" i="7"/>
  <c r="G76" i="7"/>
  <c r="G75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12" i="7"/>
  <c r="G11" i="7"/>
  <c r="G10" i="7"/>
  <c r="G9" i="7"/>
  <c r="G89" i="6"/>
  <c r="G90" i="6"/>
  <c r="G91" i="6"/>
  <c r="G92" i="6"/>
  <c r="G93" i="6"/>
  <c r="G94" i="6"/>
  <c r="G76" i="6"/>
  <c r="G77" i="6"/>
  <c r="G82" i="6"/>
  <c r="G83" i="6"/>
  <c r="G85" i="6"/>
  <c r="G87" i="6"/>
  <c r="G88" i="6"/>
  <c r="E6" i="6"/>
  <c r="F6" i="6" s="1"/>
  <c r="G74" i="6"/>
  <c r="G73" i="6"/>
  <c r="G71" i="6"/>
  <c r="G70" i="6"/>
  <c r="G68" i="6"/>
  <c r="G67" i="6"/>
  <c r="G65" i="6"/>
  <c r="G64" i="6"/>
  <c r="G62" i="6"/>
  <c r="G61" i="6"/>
  <c r="G59" i="6"/>
  <c r="G58" i="6"/>
  <c r="G57" i="6"/>
  <c r="G50" i="6"/>
  <c r="G49" i="6"/>
  <c r="G9" i="6"/>
  <c r="G8" i="6"/>
  <c r="G7" i="6"/>
  <c r="F6" i="4"/>
  <c r="E6" i="5"/>
  <c r="F6" i="5" s="1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1" i="5"/>
  <c r="G60" i="5"/>
  <c r="G58" i="5"/>
  <c r="G57" i="5"/>
  <c r="G56" i="5"/>
  <c r="G55" i="5"/>
  <c r="G53" i="5"/>
  <c r="G52" i="5"/>
  <c r="G51" i="5"/>
  <c r="G50" i="5"/>
  <c r="G49" i="5"/>
  <c r="G16" i="5"/>
  <c r="G15" i="5"/>
  <c r="G14" i="5"/>
  <c r="G13" i="5"/>
  <c r="G12" i="5"/>
  <c r="G11" i="5"/>
  <c r="G10" i="5"/>
  <c r="G9" i="5"/>
  <c r="G8" i="5"/>
  <c r="G7" i="5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3" i="4"/>
  <c r="G52" i="4"/>
  <c r="G51" i="4"/>
  <c r="G50" i="4"/>
  <c r="G49" i="4"/>
  <c r="G47" i="4"/>
  <c r="G16" i="4"/>
  <c r="G15" i="4"/>
  <c r="G14" i="4"/>
  <c r="G13" i="4"/>
  <c r="G12" i="4"/>
  <c r="G11" i="4"/>
  <c r="G10" i="4"/>
  <c r="G9" i="4"/>
  <c r="G8" i="4"/>
  <c r="G7" i="4"/>
  <c r="G80" i="1"/>
  <c r="G89" i="1"/>
  <c r="G88" i="1"/>
  <c r="G87" i="1"/>
  <c r="G86" i="1"/>
  <c r="G85" i="1"/>
  <c r="G84" i="1"/>
  <c r="G83" i="1"/>
  <c r="G82" i="1"/>
  <c r="E7" i="1" l="1"/>
  <c r="F8" i="1"/>
  <c r="G72" i="6"/>
  <c r="G66" i="6"/>
  <c r="G63" i="6"/>
  <c r="G48" i="4"/>
  <c r="G62" i="5"/>
  <c r="G48" i="5"/>
  <c r="G28" i="7"/>
  <c r="G7" i="7"/>
  <c r="G26" i="7"/>
  <c r="G27" i="7"/>
  <c r="G20" i="7"/>
  <c r="G8" i="7"/>
  <c r="G46" i="7"/>
  <c r="G6" i="6"/>
  <c r="G47" i="6"/>
  <c r="G46" i="6"/>
  <c r="G6" i="5"/>
  <c r="G46" i="4"/>
  <c r="G6" i="4"/>
  <c r="G66" i="1"/>
  <c r="G67" i="1"/>
  <c r="G68" i="1"/>
  <c r="G69" i="1"/>
  <c r="G70" i="1"/>
  <c r="G71" i="1"/>
  <c r="G72" i="1"/>
  <c r="G74" i="1"/>
  <c r="G75" i="1"/>
  <c r="G76" i="1"/>
  <c r="G77" i="1"/>
  <c r="G78" i="1"/>
  <c r="G79" i="1"/>
  <c r="G81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20" i="1"/>
  <c r="G21" i="1"/>
  <c r="G22" i="1"/>
  <c r="G23" i="1"/>
  <c r="G24" i="1"/>
  <c r="G25" i="1"/>
  <c r="G8" i="1"/>
  <c r="G9" i="1"/>
  <c r="G10" i="1"/>
  <c r="G11" i="1"/>
  <c r="G12" i="1"/>
  <c r="G13" i="1"/>
  <c r="G14" i="1"/>
  <c r="G15" i="1"/>
  <c r="G16" i="1"/>
  <c r="G17" i="1"/>
  <c r="G18" i="1"/>
  <c r="G19" i="1"/>
  <c r="G7" i="1"/>
  <c r="E6" i="1" l="1"/>
  <c r="F7" i="1"/>
  <c r="G47" i="1"/>
  <c r="G46" i="1"/>
  <c r="G47" i="5"/>
  <c r="G46" i="5"/>
  <c r="G6" i="7"/>
  <c r="F6" i="1" l="1"/>
  <c r="G6" i="1"/>
</calcChain>
</file>

<file path=xl/sharedStrings.xml><?xml version="1.0" encoding="utf-8"?>
<sst xmlns="http://schemas.openxmlformats.org/spreadsheetml/2006/main" count="576" uniqueCount="186">
  <si>
    <t>과목</t>
  </si>
  <si>
    <t>비고</t>
    <phoneticPr fontId="4" type="noConversion"/>
  </si>
  <si>
    <t>관</t>
  </si>
  <si>
    <t>항</t>
  </si>
  <si>
    <t>목</t>
  </si>
  <si>
    <t>비율(B)/(A)</t>
    <phoneticPr fontId="4" type="noConversion"/>
  </si>
  <si>
    <t>총계</t>
    <phoneticPr fontId="4" type="noConversion"/>
  </si>
  <si>
    <t>■기관명 : 부산진지역자활센터</t>
    <phoneticPr fontId="4" type="noConversion"/>
  </si>
  <si>
    <t>(단위 : 원)</t>
    <phoneticPr fontId="4" type="noConversion"/>
  </si>
  <si>
    <t>보조금수입</t>
    <phoneticPr fontId="3" type="noConversion"/>
  </si>
  <si>
    <t>경상보조금수입</t>
    <phoneticPr fontId="3" type="noConversion"/>
  </si>
  <si>
    <t>경상보조금수입</t>
    <phoneticPr fontId="3" type="noConversion"/>
  </si>
  <si>
    <t>보조금수입</t>
    <phoneticPr fontId="3" type="noConversion"/>
  </si>
  <si>
    <t>처우개선비</t>
    <phoneticPr fontId="3" type="noConversion"/>
  </si>
  <si>
    <t>사례관리자운영보조수입</t>
    <phoneticPr fontId="3" type="noConversion"/>
  </si>
  <si>
    <t>사업수입</t>
    <phoneticPr fontId="3" type="noConversion"/>
  </si>
  <si>
    <t>바우처수익사업수입</t>
    <phoneticPr fontId="3" type="noConversion"/>
  </si>
  <si>
    <t>맞춤형희망경로
사례관리운영보조수입</t>
    <phoneticPr fontId="3" type="noConversion"/>
  </si>
  <si>
    <t>후원금수입</t>
    <phoneticPr fontId="3" type="noConversion"/>
  </si>
  <si>
    <t>이월금</t>
    <phoneticPr fontId="3" type="noConversion"/>
  </si>
  <si>
    <t>전년도이월금</t>
    <phoneticPr fontId="3" type="noConversion"/>
  </si>
  <si>
    <t>잡수입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</si>
  <si>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</si>
  <si>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</si>
  <si>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</si>
  <si>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운영비</t>
    <phoneticPr fontId="3" type="noConversion"/>
  </si>
  <si>
    <t>급여</t>
    <phoneticPr fontId="3" type="noConversion"/>
  </si>
  <si>
    <t>상여금</t>
    <phoneticPr fontId="3" type="noConversion"/>
  </si>
  <si>
    <t>제수당</t>
    <phoneticPr fontId="3" type="noConversion"/>
  </si>
  <si>
    <t>사회보험부담금</t>
    <phoneticPr fontId="3" type="noConversion"/>
  </si>
  <si>
    <t>퇴직금및퇴직적립금</t>
    <phoneticPr fontId="3" type="noConversion"/>
  </si>
  <si>
    <t>복리후생비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</si>
  <si>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</si>
  <si>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</si>
  <si>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</si>
  <si>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</si>
  <si>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여비</t>
    <phoneticPr fontId="3" type="noConversion"/>
  </si>
  <si>
    <t>수용비및수수료</t>
    <phoneticPr fontId="3" type="noConversion"/>
  </si>
  <si>
    <t>공공요금</t>
    <phoneticPr fontId="3" type="noConversion"/>
  </si>
  <si>
    <t>제세공과금</t>
    <phoneticPr fontId="3" type="noConversion"/>
  </si>
  <si>
    <t>연료비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</si>
  <si>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</si>
  <si>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</si>
  <si>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</si>
  <si>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</si>
  <si>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</si>
  <si>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일반사업비</t>
    <phoneticPr fontId="3" type="noConversion"/>
  </si>
  <si>
    <t>직원교육사업비</t>
    <phoneticPr fontId="3" type="noConversion"/>
  </si>
  <si>
    <t>프로그램개발비</t>
    <phoneticPr fontId="3" type="noConversion"/>
  </si>
  <si>
    <t>교육상담비</t>
    <phoneticPr fontId="3" type="noConversion"/>
  </si>
  <si>
    <t>특별지원사업비</t>
    <phoneticPr fontId="3" type="noConversion"/>
  </si>
  <si>
    <t>사례관리자사업비</t>
    <phoneticPr fontId="3" type="noConversion"/>
  </si>
  <si>
    <t>인건비</t>
    <phoneticPr fontId="3" type="noConversion"/>
  </si>
  <si>
    <t>경상경비</t>
    <phoneticPr fontId="3" type="noConversion"/>
  </si>
  <si>
    <t>맞춤형희망경로사례관리사업비</t>
    <phoneticPr fontId="3" type="noConversion"/>
  </si>
  <si>
    <t>과년도지출</t>
    <phoneticPr fontId="3" type="noConversion"/>
  </si>
  <si>
    <t>잡지출</t>
    <phoneticPr fontId="3" type="noConversion"/>
  </si>
  <si>
    <t>예비비</t>
    <phoneticPr fontId="3" type="noConversion"/>
  </si>
  <si>
    <t>■기관명 : 부산진지역자활센터</t>
    <phoneticPr fontId="4" type="noConversion"/>
  </si>
  <si>
    <t>(단위 : 원)</t>
    <phoneticPr fontId="4" type="noConversion"/>
  </si>
  <si>
    <t>■기관명 : 가사간병바우처사업</t>
    <phoneticPr fontId="4" type="noConversion"/>
  </si>
  <si>
    <t>제수당</t>
    <phoneticPr fontId="3" type="noConversion"/>
  </si>
  <si>
    <t>사회보험부담금</t>
    <phoneticPr fontId="3" type="noConversion"/>
  </si>
  <si>
    <t>차량비</t>
    <phoneticPr fontId="3" type="noConversion"/>
  </si>
  <si>
    <t>행사참가비</t>
    <phoneticPr fontId="3" type="noConversion"/>
  </si>
  <si>
    <t>교육사업비</t>
    <phoneticPr fontId="3" type="noConversion"/>
  </si>
  <si>
    <t>기획프로그램비</t>
    <phoneticPr fontId="3" type="noConversion"/>
  </si>
  <si>
    <t>전출금</t>
    <phoneticPr fontId="3" type="noConversion"/>
  </si>
  <si>
    <t>근로의욕증진프로그램비</t>
    <phoneticPr fontId="3" type="noConversion"/>
  </si>
  <si>
    <t>■기관명 : 노인돌봄종합서비스사업</t>
    <phoneticPr fontId="4" type="noConversion"/>
  </si>
  <si>
    <t>■기관명 : 자활근로사업</t>
    <phoneticPr fontId="4" type="noConversion"/>
  </si>
  <si>
    <t>자활근로사업비</t>
    <phoneticPr fontId="3" type="noConversion"/>
  </si>
  <si>
    <t>해오름택배사업비</t>
    <phoneticPr fontId="3" type="noConversion"/>
  </si>
  <si>
    <t>자활도우미사업비</t>
    <phoneticPr fontId="3" type="noConversion"/>
  </si>
  <si>
    <t>주거복지사업비</t>
    <phoneticPr fontId="3" type="noConversion"/>
  </si>
  <si>
    <t>장애통합교육보조원사업비</t>
    <phoneticPr fontId="3" type="noConversion"/>
  </si>
  <si>
    <t>학교사서도우미사업비</t>
    <phoneticPr fontId="3" type="noConversion"/>
  </si>
  <si>
    <t>행복두드림사업비</t>
    <phoneticPr fontId="3" type="noConversion"/>
  </si>
  <si>
    <t>희망두드림사업비</t>
    <phoneticPr fontId="3" type="noConversion"/>
  </si>
  <si>
    <t>희망두드림전담인력사업비</t>
    <phoneticPr fontId="3" type="noConversion"/>
  </si>
  <si>
    <t>공동체인건비지원사업비</t>
    <phoneticPr fontId="3" type="noConversion"/>
  </si>
  <si>
    <t>잡지출</t>
    <phoneticPr fontId="3" type="noConversion"/>
  </si>
  <si>
    <t>주거현물급여
주거복지사업비</t>
    <phoneticPr fontId="3" type="noConversion"/>
  </si>
  <si>
    <t>이월금</t>
    <phoneticPr fontId="3" type="noConversion"/>
  </si>
  <si>
    <t>전년도이월금</t>
    <phoneticPr fontId="3" type="noConversion"/>
  </si>
  <si>
    <t>과년도지출</t>
    <phoneticPr fontId="3" type="noConversion"/>
  </si>
  <si>
    <t>가사간병사업수입</t>
    <phoneticPr fontId="3" type="noConversion"/>
  </si>
  <si>
    <t>노인돌봄사업수입</t>
    <phoneticPr fontId="3" type="noConversion"/>
  </si>
  <si>
    <t>주거현물급여주거복지사업비</t>
    <phoneticPr fontId="3" type="noConversion"/>
  </si>
  <si>
    <t>공동체인건비지원수입</t>
    <phoneticPr fontId="3" type="noConversion"/>
  </si>
  <si>
    <t>노인돌봄사업비</t>
    <phoneticPr fontId="3" type="noConversion"/>
  </si>
  <si>
    <t>가사간병사업비</t>
    <phoneticPr fontId="3" type="noConversion"/>
  </si>
  <si>
    <t>바우처사업수입</t>
    <phoneticPr fontId="3" type="noConversion"/>
  </si>
  <si>
    <t>잡수입</t>
    <phoneticPr fontId="3" type="noConversion"/>
  </si>
  <si>
    <t>기타잡수입</t>
    <phoneticPr fontId="3" type="noConversion"/>
  </si>
  <si>
    <t>■기관명 : 부산진지역자활센터(총괄)</t>
    <phoneticPr fontId="4" type="noConversion"/>
  </si>
  <si>
    <t>차량비</t>
    <phoneticPr fontId="3" type="noConversion"/>
  </si>
  <si>
    <t>제수당</t>
    <phoneticPr fontId="3" type="noConversion"/>
  </si>
  <si>
    <t>사회보험부담금</t>
    <phoneticPr fontId="3" type="noConversion"/>
  </si>
  <si>
    <t>행사비</t>
    <phoneticPr fontId="3" type="noConversion"/>
  </si>
  <si>
    <t>하얀나라사업비</t>
    <phoneticPr fontId="3" type="noConversion"/>
  </si>
  <si>
    <t>물류유통사업비</t>
    <phoneticPr fontId="3" type="noConversion"/>
  </si>
  <si>
    <t>간병지원사업비</t>
    <phoneticPr fontId="3" type="noConversion"/>
  </si>
  <si>
    <t>커피사업비</t>
    <phoneticPr fontId="3" type="noConversion"/>
  </si>
  <si>
    <t>분식사업비</t>
    <phoneticPr fontId="3" type="noConversion"/>
  </si>
  <si>
    <t>행복두드림사업비</t>
    <phoneticPr fontId="3" type="noConversion"/>
  </si>
  <si>
    <t>늘푸른환경관리자활기업 인건비지원</t>
    <phoneticPr fontId="3" type="noConversion"/>
  </si>
  <si>
    <t>■회계기간 : 2013년1월1일~2013년12월31일</t>
    <phoneticPr fontId="4" type="noConversion"/>
  </si>
  <si>
    <t>차량비</t>
    <phoneticPr fontId="3" type="noConversion"/>
  </si>
  <si>
    <t>교육상담비</t>
    <phoneticPr fontId="3" type="noConversion"/>
  </si>
  <si>
    <t>■기관명 : 부산진지역자활센터(총괄)</t>
    <phoneticPr fontId="4" type="noConversion"/>
  </si>
  <si>
    <t>복리후생비</t>
    <phoneticPr fontId="3" type="noConversion"/>
  </si>
  <si>
    <t>근무복</t>
    <phoneticPr fontId="3" type="noConversion"/>
  </si>
  <si>
    <t>150.000*9명</t>
    <phoneticPr fontId="3" type="noConversion"/>
  </si>
  <si>
    <t>계</t>
    <phoneticPr fontId="3" type="noConversion"/>
  </si>
  <si>
    <t>회의비</t>
    <phoneticPr fontId="3" type="noConversion"/>
  </si>
  <si>
    <t>하반기 평가</t>
    <phoneticPr fontId="3" type="noConversion"/>
  </si>
  <si>
    <t>여비</t>
    <phoneticPr fontId="3" type="noConversion"/>
  </si>
  <si>
    <t>수용비및수수료</t>
    <phoneticPr fontId="3" type="noConversion"/>
  </si>
  <si>
    <t>복사기</t>
    <phoneticPr fontId="3" type="noConversion"/>
  </si>
  <si>
    <t>정수기</t>
    <phoneticPr fontId="3" type="noConversion"/>
  </si>
  <si>
    <t>사무용품</t>
    <phoneticPr fontId="3" type="noConversion"/>
  </si>
  <si>
    <t>다이어리</t>
    <phoneticPr fontId="3" type="noConversion"/>
  </si>
  <si>
    <t>11개</t>
    <phoneticPr fontId="3" type="noConversion"/>
  </si>
  <si>
    <t>신문구독료</t>
    <phoneticPr fontId="3" type="noConversion"/>
  </si>
  <si>
    <t>인터넷뱅킹</t>
    <phoneticPr fontId="3" type="noConversion"/>
  </si>
  <si>
    <t>공공요금</t>
    <phoneticPr fontId="3" type="noConversion"/>
  </si>
  <si>
    <t>관리비</t>
    <phoneticPr fontId="3" type="noConversion"/>
  </si>
  <si>
    <t>전기비</t>
    <phoneticPr fontId="3" type="noConversion"/>
  </si>
  <si>
    <t>제세공과금</t>
    <phoneticPr fontId="3" type="noConversion"/>
  </si>
  <si>
    <t>협회비</t>
    <phoneticPr fontId="3" type="noConversion"/>
  </si>
  <si>
    <t>부가세</t>
    <phoneticPr fontId="3" type="noConversion"/>
  </si>
  <si>
    <t>기금이자</t>
    <phoneticPr fontId="3" type="noConversion"/>
  </si>
  <si>
    <t>마이더스</t>
    <phoneticPr fontId="3" type="noConversion"/>
  </si>
  <si>
    <t>연료비</t>
    <phoneticPr fontId="3" type="noConversion"/>
  </si>
  <si>
    <t>석유</t>
    <phoneticPr fontId="3" type="noConversion"/>
  </si>
  <si>
    <t>직원교육비</t>
    <phoneticPr fontId="3" type="noConversion"/>
  </si>
  <si>
    <t>행사비</t>
    <phoneticPr fontId="3" type="noConversion"/>
  </si>
  <si>
    <t>교육상담비</t>
    <phoneticPr fontId="3" type="noConversion"/>
  </si>
  <si>
    <t>주민교육</t>
    <phoneticPr fontId="3" type="noConversion"/>
  </si>
  <si>
    <t>자산취득비</t>
    <phoneticPr fontId="3" type="noConversion"/>
  </si>
  <si>
    <t>팩스</t>
    <phoneticPr fontId="3" type="noConversion"/>
  </si>
  <si>
    <t>컴퓨터</t>
    <phoneticPr fontId="3" type="noConversion"/>
  </si>
  <si>
    <t>시설장비유지비</t>
    <phoneticPr fontId="3" type="noConversion"/>
  </si>
  <si>
    <t>썬팅</t>
    <phoneticPr fontId="3" type="noConversion"/>
  </si>
  <si>
    <t>자격증취득자 격려 등</t>
    <phoneticPr fontId="3" type="noConversion"/>
  </si>
  <si>
    <t>12월 전화요금</t>
    <phoneticPr fontId="3" type="noConversion"/>
  </si>
  <si>
    <t>택배간담회</t>
    <phoneticPr fontId="3" type="noConversion"/>
  </si>
  <si>
    <t>기관운영비</t>
    <phoneticPr fontId="3" type="noConversion"/>
  </si>
  <si>
    <t>기타 간담회</t>
    <phoneticPr fontId="3" type="noConversion"/>
  </si>
  <si>
    <t>기타</t>
    <phoneticPr fontId="3" type="noConversion"/>
  </si>
  <si>
    <t>계</t>
    <phoneticPr fontId="3" type="noConversion"/>
  </si>
  <si>
    <t>자활기금</t>
    <phoneticPr fontId="3" type="noConversion"/>
  </si>
  <si>
    <t>교육비</t>
    <phoneticPr fontId="3" type="noConversion"/>
  </si>
  <si>
    <t>자활한마당</t>
    <phoneticPr fontId="3" type="noConversion"/>
  </si>
  <si>
    <t>잔액</t>
    <phoneticPr fontId="3" type="noConversion"/>
  </si>
  <si>
    <t>매출적립금</t>
    <phoneticPr fontId="3" type="noConversion"/>
  </si>
  <si>
    <t>점포임대료</t>
    <phoneticPr fontId="3" type="noConversion"/>
  </si>
  <si>
    <t>쌀구입</t>
    <phoneticPr fontId="3" type="noConversion"/>
  </si>
  <si>
    <t>부가세</t>
    <phoneticPr fontId="3" type="noConversion"/>
  </si>
  <si>
    <t>잔액</t>
    <phoneticPr fontId="3" type="noConversion"/>
  </si>
  <si>
    <t>계</t>
    <phoneticPr fontId="3" type="noConversion"/>
  </si>
  <si>
    <t>이월사업비</t>
    <phoneticPr fontId="3" type="noConversion"/>
  </si>
  <si>
    <t>이월금</t>
    <phoneticPr fontId="3" type="noConversion"/>
  </si>
  <si>
    <t>이월금</t>
    <phoneticPr fontId="3" type="noConversion"/>
  </si>
  <si>
    <t>이월사업비</t>
    <phoneticPr fontId="3" type="noConversion"/>
  </si>
  <si>
    <t xml:space="preserve"> </t>
    <phoneticPr fontId="3" type="noConversion"/>
  </si>
  <si>
    <t>이월금</t>
    <phoneticPr fontId="3" type="noConversion"/>
  </si>
  <si>
    <t>이월금</t>
    <phoneticPr fontId="3" type="noConversion"/>
  </si>
  <si>
    <t>가사간병이월사업비</t>
    <phoneticPr fontId="3" type="noConversion"/>
  </si>
  <si>
    <t>노인돌봄이월사업비</t>
    <phoneticPr fontId="3" type="noConversion"/>
  </si>
  <si>
    <t>운영비</t>
    <phoneticPr fontId="3" type="noConversion"/>
  </si>
  <si>
    <t>■기관명 : 자활근로사업</t>
    <phoneticPr fontId="4" type="noConversion"/>
  </si>
  <si>
    <t>잔액(B)-(A)</t>
    <phoneticPr fontId="4" type="noConversion"/>
  </si>
  <si>
    <t>2013년 세입결산서</t>
    <phoneticPr fontId="4" type="noConversion"/>
  </si>
  <si>
    <t>2013년 세출결산서</t>
    <phoneticPr fontId="4" type="noConversion"/>
  </si>
  <si>
    <t>2013년
결산액 (B)</t>
    <phoneticPr fontId="4" type="noConversion"/>
  </si>
  <si>
    <t>이월금</t>
    <phoneticPr fontId="3" type="noConversion"/>
  </si>
  <si>
    <t>차기이월금</t>
    <phoneticPr fontId="3" type="noConversion"/>
  </si>
  <si>
    <t>차기이월금(후원금)</t>
    <phoneticPr fontId="3" type="noConversion"/>
  </si>
  <si>
    <t>차기이월금</t>
    <phoneticPr fontId="3" type="noConversion"/>
  </si>
  <si>
    <t>차기이월금</t>
    <phoneticPr fontId="3" type="noConversion"/>
  </si>
  <si>
    <t>이월금</t>
    <phoneticPr fontId="3" type="noConversion"/>
  </si>
  <si>
    <t>차기이월금</t>
    <phoneticPr fontId="3" type="noConversion"/>
  </si>
  <si>
    <t>차기이월금(후원금)</t>
    <phoneticPr fontId="3" type="noConversion"/>
  </si>
  <si>
    <t>2013년
추경예산액(A)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</si>
</sst>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rgb="FF286892"/>
      <name val="굴림"/>
      <family val="3"/>
      <charset val="129"/>
    </font>
    <font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7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7.5"/>
      <color theme="1"/>
      <name val="굴림"/>
      <family val="3"/>
      <charset val="129"/>
    </font>
    <font>
      <sz val="9"/>
      <color rgb="FF286892"/>
      <name val="굴림"/>
      <family val="3"/>
      <charset val="129"/>
    </font>
    <font>
      <sz val="8"/>
      <color rgb="FF286892"/>
      <name val="굴림"/>
      <family val="3"/>
      <charset val="129"/>
    </font>
    <font>
      <b/>
      <u/>
      <sz val="20"/>
      <color rgb="FF000000"/>
      <name val="굴림"/>
      <family val="3"/>
      <charset val="129"/>
    </font>
    <font>
      <b/>
      <sz val="8"/>
      <color rgb="FF286892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5DE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41" fontId="0" fillId="0" borderId="0" xfId="1" applyFont="1">
      <alignment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6" fillId="0" borderId="0" xfId="1" applyFont="1">
      <alignment vertical="center"/>
    </xf>
    <xf numFmtId="0" fontId="8" fillId="0" borderId="0" xfId="0" applyFont="1">
      <alignment vertical="center"/>
    </xf>
    <xf numFmtId="0" fontId="9" fillId="0" borderId="6" xfId="0" applyFont="1" applyBorder="1">
      <alignment vertical="center"/>
    </xf>
    <xf numFmtId="41" fontId="9" fillId="0" borderId="6" xfId="1" applyFont="1" applyBorder="1">
      <alignment vertical="center"/>
    </xf>
    <xf numFmtId="0" fontId="9" fillId="0" borderId="0" xfId="0" applyFont="1">
      <alignment vertical="center"/>
    </xf>
    <xf numFmtId="0" fontId="10" fillId="0" borderId="6" xfId="0" applyFont="1" applyBorder="1">
      <alignment vertical="center"/>
    </xf>
    <xf numFmtId="2" fontId="6" fillId="0" borderId="0" xfId="0" applyNumberFormat="1" applyFont="1">
      <alignment vertical="center"/>
    </xf>
    <xf numFmtId="2" fontId="7" fillId="0" borderId="0" xfId="0" applyNumberFormat="1" applyFont="1" applyAlignment="1">
      <alignment horizontal="right" vertical="center"/>
    </xf>
    <xf numFmtId="2" fontId="5" fillId="2" borderId="6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>
      <alignment vertical="center"/>
    </xf>
    <xf numFmtId="2" fontId="8" fillId="0" borderId="0" xfId="0" applyNumberFormat="1" applyFont="1">
      <alignment vertical="center"/>
    </xf>
    <xf numFmtId="2" fontId="0" fillId="0" borderId="0" xfId="0" applyNumberFormat="1">
      <alignment vertical="center"/>
    </xf>
    <xf numFmtId="0" fontId="10" fillId="0" borderId="6" xfId="0" applyFont="1" applyBorder="1" applyAlignment="1">
      <alignment vertical="center" wrapText="1"/>
    </xf>
    <xf numFmtId="2" fontId="5" fillId="2" borderId="6" xfId="0" applyNumberFormat="1" applyFont="1" applyFill="1" applyBorder="1" applyAlignment="1">
      <alignment vertical="center" wrapText="1"/>
    </xf>
    <xf numFmtId="41" fontId="8" fillId="0" borderId="0" xfId="1" applyFont="1">
      <alignment vertical="center"/>
    </xf>
    <xf numFmtId="2" fontId="11" fillId="0" borderId="0" xfId="0" applyNumberFormat="1" applyFont="1" applyAlignment="1">
      <alignment horizontal="right" vertical="center"/>
    </xf>
    <xf numFmtId="0" fontId="9" fillId="0" borderId="6" xfId="0" applyFont="1" applyBorder="1" applyAlignment="1">
      <alignment vertical="center" wrapText="1"/>
    </xf>
    <xf numFmtId="41" fontId="5" fillId="2" borderId="5" xfId="1" applyFont="1" applyFill="1" applyBorder="1" applyAlignment="1">
      <alignment horizontal="center" vertical="center" wrapText="1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3" fillId="0" borderId="6" xfId="0" applyFont="1" applyBorder="1">
      <alignment vertical="center"/>
    </xf>
    <xf numFmtId="41" fontId="14" fillId="2" borderId="5" xfId="1" applyFont="1" applyFill="1" applyBorder="1" applyAlignment="1">
      <alignment horizontal="center" vertical="center" wrapText="1"/>
    </xf>
    <xf numFmtId="41" fontId="14" fillId="2" borderId="6" xfId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vertical="center" wrapText="1"/>
    </xf>
    <xf numFmtId="41" fontId="5" fillId="2" borderId="5" xfId="1" applyFont="1" applyFill="1" applyBorder="1" applyAlignment="1">
      <alignment horizontal="center" vertical="center" wrapText="1"/>
    </xf>
    <xf numFmtId="41" fontId="12" fillId="0" borderId="6" xfId="1" applyFont="1" applyBorder="1">
      <alignment vertical="center"/>
    </xf>
    <xf numFmtId="41" fontId="15" fillId="2" borderId="5" xfId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41" fontId="0" fillId="0" borderId="6" xfId="1" applyFont="1" applyBorder="1">
      <alignment vertical="center"/>
    </xf>
    <xf numFmtId="2" fontId="0" fillId="0" borderId="6" xfId="0" applyNumberFormat="1" applyBorder="1">
      <alignment vertical="center"/>
    </xf>
    <xf numFmtId="41" fontId="9" fillId="3" borderId="6" xfId="1" applyFont="1" applyFill="1" applyBorder="1">
      <alignment vertical="center"/>
    </xf>
    <xf numFmtId="41" fontId="17" fillId="2" borderId="6" xfId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41" fontId="18" fillId="0" borderId="0" xfId="1" applyFont="1">
      <alignment vertical="center"/>
    </xf>
    <xf numFmtId="0" fontId="19" fillId="4" borderId="19" xfId="0" applyFont="1" applyFill="1" applyBorder="1">
      <alignment vertical="center"/>
    </xf>
    <xf numFmtId="0" fontId="19" fillId="4" borderId="20" xfId="0" applyFont="1" applyFill="1" applyBorder="1">
      <alignment vertical="center"/>
    </xf>
    <xf numFmtId="41" fontId="19" fillId="4" borderId="21" xfId="1" applyFont="1" applyFill="1" applyBorder="1">
      <alignment vertical="center"/>
    </xf>
    <xf numFmtId="0" fontId="19" fillId="4" borderId="13" xfId="0" applyFont="1" applyFill="1" applyBorder="1">
      <alignment vertical="center"/>
    </xf>
    <xf numFmtId="0" fontId="19" fillId="4" borderId="0" xfId="0" applyFont="1" applyFill="1" applyBorder="1">
      <alignment vertical="center"/>
    </xf>
    <xf numFmtId="41" fontId="19" fillId="4" borderId="16" xfId="1" applyFont="1" applyFill="1" applyBorder="1">
      <alignment vertical="center"/>
    </xf>
    <xf numFmtId="0" fontId="19" fillId="6" borderId="11" xfId="0" applyFont="1" applyFill="1" applyBorder="1">
      <alignment vertical="center"/>
    </xf>
    <xf numFmtId="0" fontId="19" fillId="6" borderId="12" xfId="0" applyFont="1" applyFill="1" applyBorder="1">
      <alignment vertical="center"/>
    </xf>
    <xf numFmtId="41" fontId="19" fillId="6" borderId="17" xfId="1" applyFont="1" applyFill="1" applyBorder="1">
      <alignment vertical="center"/>
    </xf>
    <xf numFmtId="0" fontId="19" fillId="6" borderId="13" xfId="0" applyFont="1" applyFill="1" applyBorder="1">
      <alignment vertical="center"/>
    </xf>
    <xf numFmtId="0" fontId="19" fillId="6" borderId="0" xfId="0" applyFont="1" applyFill="1" applyBorder="1">
      <alignment vertical="center"/>
    </xf>
    <xf numFmtId="41" fontId="19" fillId="6" borderId="16" xfId="1" applyFont="1" applyFill="1" applyBorder="1">
      <alignment vertical="center"/>
    </xf>
    <xf numFmtId="0" fontId="19" fillId="6" borderId="14" xfId="0" applyFont="1" applyFill="1" applyBorder="1">
      <alignment vertical="center"/>
    </xf>
    <xf numFmtId="0" fontId="19" fillId="6" borderId="15" xfId="0" applyFont="1" applyFill="1" applyBorder="1">
      <alignment vertical="center"/>
    </xf>
    <xf numFmtId="41" fontId="19" fillId="6" borderId="18" xfId="1" applyFont="1" applyFill="1" applyBorder="1">
      <alignment vertical="center"/>
    </xf>
    <xf numFmtId="41" fontId="19" fillId="4" borderId="22" xfId="1" applyFont="1" applyFill="1" applyBorder="1">
      <alignment vertical="center"/>
    </xf>
    <xf numFmtId="0" fontId="19" fillId="5" borderId="11" xfId="0" applyFont="1" applyFill="1" applyBorder="1">
      <alignment vertical="center"/>
    </xf>
    <xf numFmtId="0" fontId="19" fillId="5" borderId="12" xfId="0" applyFont="1" applyFill="1" applyBorder="1">
      <alignment vertical="center"/>
    </xf>
    <xf numFmtId="41" fontId="19" fillId="5" borderId="17" xfId="1" applyFont="1" applyFill="1" applyBorder="1">
      <alignment vertical="center"/>
    </xf>
    <xf numFmtId="0" fontId="19" fillId="5" borderId="14" xfId="0" applyFont="1" applyFill="1" applyBorder="1">
      <alignment vertical="center"/>
    </xf>
    <xf numFmtId="0" fontId="19" fillId="5" borderId="15" xfId="0" applyFont="1" applyFill="1" applyBorder="1">
      <alignment vertical="center"/>
    </xf>
    <xf numFmtId="41" fontId="19" fillId="5" borderId="18" xfId="1" applyFont="1" applyFill="1" applyBorder="1">
      <alignment vertical="center"/>
    </xf>
    <xf numFmtId="0" fontId="19" fillId="7" borderId="11" xfId="0" applyFont="1" applyFill="1" applyBorder="1">
      <alignment vertical="center"/>
    </xf>
    <xf numFmtId="0" fontId="19" fillId="7" borderId="12" xfId="0" applyFont="1" applyFill="1" applyBorder="1">
      <alignment vertical="center"/>
    </xf>
    <xf numFmtId="41" fontId="19" fillId="7" borderId="17" xfId="1" applyFont="1" applyFill="1" applyBorder="1">
      <alignment vertical="center"/>
    </xf>
    <xf numFmtId="0" fontId="19" fillId="7" borderId="13" xfId="0" applyFont="1" applyFill="1" applyBorder="1">
      <alignment vertical="center"/>
    </xf>
    <xf numFmtId="0" fontId="19" fillId="7" borderId="0" xfId="0" applyFont="1" applyFill="1" applyBorder="1">
      <alignment vertical="center"/>
    </xf>
    <xf numFmtId="41" fontId="19" fillId="7" borderId="16" xfId="1" applyFont="1" applyFill="1" applyBorder="1">
      <alignment vertical="center"/>
    </xf>
    <xf numFmtId="0" fontId="19" fillId="7" borderId="14" xfId="0" applyFont="1" applyFill="1" applyBorder="1">
      <alignment vertical="center"/>
    </xf>
    <xf numFmtId="0" fontId="19" fillId="7" borderId="15" xfId="0" applyFont="1" applyFill="1" applyBorder="1">
      <alignment vertical="center"/>
    </xf>
    <xf numFmtId="41" fontId="19" fillId="7" borderId="18" xfId="1" applyFont="1" applyFill="1" applyBorder="1">
      <alignment vertical="center"/>
    </xf>
    <xf numFmtId="0" fontId="19" fillId="5" borderId="13" xfId="0" applyFont="1" applyFill="1" applyBorder="1">
      <alignment vertical="center"/>
    </xf>
    <xf numFmtId="0" fontId="19" fillId="5" borderId="0" xfId="0" applyFont="1" applyFill="1" applyBorder="1">
      <alignment vertical="center"/>
    </xf>
    <xf numFmtId="41" fontId="19" fillId="5" borderId="16" xfId="1" applyFont="1" applyFill="1" applyBorder="1">
      <alignment vertical="center"/>
    </xf>
    <xf numFmtId="41" fontId="0" fillId="0" borderId="24" xfId="1" applyFont="1" applyBorder="1">
      <alignment vertical="center"/>
    </xf>
    <xf numFmtId="0" fontId="0" fillId="0" borderId="25" xfId="0" applyBorder="1">
      <alignment vertical="center"/>
    </xf>
    <xf numFmtId="41" fontId="0" fillId="0" borderId="26" xfId="1" applyFont="1" applyBorder="1">
      <alignment vertical="center"/>
    </xf>
    <xf numFmtId="0" fontId="20" fillId="0" borderId="23" xfId="0" applyFont="1" applyBorder="1">
      <alignment vertical="center"/>
    </xf>
    <xf numFmtId="0" fontId="18" fillId="0" borderId="25" xfId="0" applyFont="1" applyBorder="1">
      <alignment vertical="center"/>
    </xf>
    <xf numFmtId="41" fontId="18" fillId="0" borderId="26" xfId="1" applyFont="1" applyBorder="1">
      <alignment vertical="center"/>
    </xf>
    <xf numFmtId="0" fontId="18" fillId="4" borderId="27" xfId="0" applyFont="1" applyFill="1" applyBorder="1">
      <alignment vertical="center"/>
    </xf>
    <xf numFmtId="41" fontId="21" fillId="4" borderId="28" xfId="1" applyFont="1" applyFill="1" applyBorder="1">
      <alignment vertical="center"/>
    </xf>
    <xf numFmtId="0" fontId="0" fillId="4" borderId="27" xfId="0" applyFill="1" applyBorder="1">
      <alignment vertical="center"/>
    </xf>
    <xf numFmtId="0" fontId="19" fillId="4" borderId="29" xfId="0" applyFont="1" applyFill="1" applyBorder="1">
      <alignment vertical="center"/>
    </xf>
    <xf numFmtId="41" fontId="19" fillId="4" borderId="30" xfId="1" applyFont="1" applyFill="1" applyBorder="1">
      <alignment vertical="center"/>
    </xf>
    <xf numFmtId="41" fontId="19" fillId="4" borderId="31" xfId="1" applyFont="1" applyFill="1" applyBorder="1">
      <alignment vertical="center"/>
    </xf>
    <xf numFmtId="0" fontId="19" fillId="4" borderId="32" xfId="0" applyFont="1" applyFill="1" applyBorder="1">
      <alignment vertical="center"/>
    </xf>
    <xf numFmtId="41" fontId="19" fillId="4" borderId="33" xfId="1" applyFont="1" applyFill="1" applyBorder="1">
      <alignment vertical="center"/>
    </xf>
    <xf numFmtId="0" fontId="19" fillId="4" borderId="34" xfId="0" applyFont="1" applyFill="1" applyBorder="1">
      <alignment vertical="center"/>
    </xf>
    <xf numFmtId="41" fontId="19" fillId="4" borderId="35" xfId="1" applyFont="1" applyFill="1" applyBorder="1">
      <alignment vertical="center"/>
    </xf>
    <xf numFmtId="41" fontId="19" fillId="4" borderId="36" xfId="1" applyFont="1" applyFill="1" applyBorder="1">
      <alignment vertical="center"/>
    </xf>
    <xf numFmtId="41" fontId="19" fillId="0" borderId="37" xfId="1" applyFont="1" applyBorder="1">
      <alignment vertical="center"/>
    </xf>
    <xf numFmtId="0" fontId="19" fillId="0" borderId="38" xfId="0" applyFont="1" applyBorder="1">
      <alignment vertical="center"/>
    </xf>
    <xf numFmtId="41" fontId="19" fillId="0" borderId="39" xfId="1" applyFont="1" applyBorder="1">
      <alignment vertical="center"/>
    </xf>
    <xf numFmtId="41" fontId="5" fillId="2" borderId="5" xfId="1" applyFont="1" applyFill="1" applyBorder="1" applyAlignment="1">
      <alignment horizontal="center" vertical="center" wrapText="1"/>
    </xf>
    <xf numFmtId="0" fontId="22" fillId="0" borderId="6" xfId="0" applyFont="1" applyBorder="1">
      <alignment vertical="center"/>
    </xf>
    <xf numFmtId="41" fontId="22" fillId="0" borderId="6" xfId="1" applyFont="1" applyBorder="1">
      <alignment vertical="center"/>
    </xf>
    <xf numFmtId="2" fontId="22" fillId="0" borderId="6" xfId="0" applyNumberFormat="1" applyFont="1" applyBorder="1">
      <alignment vertical="center"/>
    </xf>
    <xf numFmtId="0" fontId="22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1" fontId="5" fillId="2" borderId="3" xfId="1" applyFont="1" applyFill="1" applyBorder="1" applyAlignment="1">
      <alignment horizontal="center" vertical="center" wrapText="1"/>
    </xf>
    <xf numFmtId="41" fontId="5" fillId="2" borderId="5" xfId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25" workbookViewId="0">
      <selection activeCell="D44" sqref="D44:D45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102" t="s">
        <v>174</v>
      </c>
      <c r="B1" s="102"/>
      <c r="C1" s="102"/>
      <c r="D1" s="102"/>
      <c r="E1" s="102"/>
      <c r="F1" s="102"/>
      <c r="G1" s="102"/>
    </row>
    <row r="2" spans="1:7" s="5" customFormat="1" ht="21.75" customHeight="1" x14ac:dyDescent="0.3">
      <c r="A2" s="5" t="s">
        <v>95</v>
      </c>
      <c r="D2" s="6"/>
      <c r="E2" s="6"/>
      <c r="F2" s="6"/>
      <c r="G2" s="12"/>
    </row>
    <row r="3" spans="1:7" s="5" customFormat="1" ht="21.75" customHeight="1" x14ac:dyDescent="0.3">
      <c r="A3" s="5" t="s">
        <v>107</v>
      </c>
      <c r="D3" s="6"/>
      <c r="E3" s="6"/>
      <c r="F3" s="6"/>
      <c r="G3" s="13" t="s">
        <v>8</v>
      </c>
    </row>
    <row r="4" spans="1:7" s="7" customFormat="1" ht="19.5" customHeight="1" x14ac:dyDescent="0.3">
      <c r="A4" s="99" t="s">
        <v>0</v>
      </c>
      <c r="B4" s="100"/>
      <c r="C4" s="100"/>
      <c r="D4" s="103" t="s">
        <v>185</v>
      </c>
      <c r="E4" s="103" t="s">
        <v>176</v>
      </c>
      <c r="F4" s="99" t="s">
        <v>1</v>
      </c>
      <c r="G4" s="10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104"/>
      <c r="E5" s="104"/>
      <c r="F5" s="3" t="s">
        <v>173</v>
      </c>
      <c r="G5" s="14" t="s">
        <v>5</v>
      </c>
    </row>
    <row r="6" spans="1:7" s="7" customFormat="1" ht="19.5" customHeight="1" x14ac:dyDescent="0.3">
      <c r="A6" s="99" t="s">
        <v>6</v>
      </c>
      <c r="B6" s="100"/>
      <c r="C6" s="101"/>
      <c r="D6" s="27">
        <f>D7+D19+D23+D30+D26+D16</f>
        <v>1641488000</v>
      </c>
      <c r="E6" s="27">
        <f>E7+E19+E23+E30+E26+E16</f>
        <v>1639022906</v>
      </c>
      <c r="F6" s="28">
        <f>E6-D6</f>
        <v>-2465094</v>
      </c>
      <c r="G6" s="29">
        <f>E6/D6*100</f>
        <v>99.849825645999232</v>
      </c>
    </row>
    <row r="7" spans="1:7" s="10" customFormat="1" ht="18" customHeight="1" x14ac:dyDescent="0.3">
      <c r="A7" s="8" t="s">
        <v>12</v>
      </c>
      <c r="B7" s="8"/>
      <c r="C7" s="8"/>
      <c r="D7" s="31">
        <f>D8</f>
        <v>1375664560</v>
      </c>
      <c r="E7" s="31">
        <f>E8</f>
        <v>1375664560</v>
      </c>
      <c r="F7" s="31">
        <f>E7-D7</f>
        <v>0</v>
      </c>
      <c r="G7" s="15">
        <f>E7/D7*100</f>
        <v>100</v>
      </c>
    </row>
    <row r="8" spans="1:7" s="10" customFormat="1" ht="18" customHeight="1" x14ac:dyDescent="0.3">
      <c r="A8" s="8"/>
      <c r="B8" s="8" t="s">
        <v>12</v>
      </c>
      <c r="C8" s="8"/>
      <c r="D8" s="31">
        <f>SUM(D9:D15)</f>
        <v>1375664560</v>
      </c>
      <c r="E8" s="31">
        <f>SUM(E9:E15)</f>
        <v>1375664560</v>
      </c>
      <c r="F8" s="31">
        <f t="shared" ref="F8:F32" si="0">E8-D8</f>
        <v>0</v>
      </c>
      <c r="G8" s="15">
        <f t="shared" ref="G8:G12" si="1">E8/D8*100</f>
        <v>100</v>
      </c>
    </row>
    <row r="9" spans="1:7" s="10" customFormat="1" ht="18" customHeight="1" x14ac:dyDescent="0.3">
      <c r="A9" s="8"/>
      <c r="B9" s="8"/>
      <c r="C9" s="8" t="s">
        <v>10</v>
      </c>
      <c r="D9" s="9">
        <v>249100000</v>
      </c>
      <c r="E9" s="9">
        <v>249100000</v>
      </c>
      <c r="F9" s="31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/>
      <c r="B10" s="8"/>
      <c r="C10" s="8" t="s">
        <v>13</v>
      </c>
      <c r="D10" s="9">
        <v>12240000</v>
      </c>
      <c r="E10" s="9">
        <v>12240000</v>
      </c>
      <c r="F10" s="31">
        <f t="shared" si="0"/>
        <v>0</v>
      </c>
      <c r="G10" s="15">
        <f t="shared" si="1"/>
        <v>100</v>
      </c>
    </row>
    <row r="11" spans="1:7" s="10" customFormat="1" ht="18" customHeight="1" x14ac:dyDescent="0.3">
      <c r="A11" s="8"/>
      <c r="B11" s="8"/>
      <c r="C11" s="11" t="s">
        <v>14</v>
      </c>
      <c r="D11" s="9">
        <v>28800000</v>
      </c>
      <c r="E11" s="9">
        <v>28800000</v>
      </c>
      <c r="F11" s="31">
        <f t="shared" si="0"/>
        <v>0</v>
      </c>
      <c r="G11" s="15">
        <f t="shared" si="1"/>
        <v>100</v>
      </c>
    </row>
    <row r="12" spans="1:7" s="10" customFormat="1" ht="18" customHeight="1" x14ac:dyDescent="0.3">
      <c r="A12" s="8"/>
      <c r="B12" s="8"/>
      <c r="C12" s="18" t="s">
        <v>17</v>
      </c>
      <c r="D12" s="9">
        <v>24879000</v>
      </c>
      <c r="E12" s="9">
        <v>24879000</v>
      </c>
      <c r="F12" s="31">
        <f t="shared" si="0"/>
        <v>0</v>
      </c>
      <c r="G12" s="15">
        <f t="shared" si="1"/>
        <v>100</v>
      </c>
    </row>
    <row r="13" spans="1:7" s="10" customFormat="1" ht="18" customHeight="1" x14ac:dyDescent="0.3">
      <c r="A13" s="8"/>
      <c r="B13" s="8"/>
      <c r="C13" s="18" t="s">
        <v>71</v>
      </c>
      <c r="D13" s="31">
        <f>910645560-21244560</f>
        <v>889401000</v>
      </c>
      <c r="E13" s="31">
        <v>889401000</v>
      </c>
      <c r="F13" s="31">
        <f t="shared" si="0"/>
        <v>0</v>
      </c>
      <c r="G13" s="15">
        <f t="shared" ref="G13:G32" si="2">E13/D13*100</f>
        <v>100</v>
      </c>
    </row>
    <row r="14" spans="1:7" s="10" customFormat="1" ht="18" customHeight="1" x14ac:dyDescent="0.3">
      <c r="A14" s="8"/>
      <c r="B14" s="8"/>
      <c r="C14" s="18" t="s">
        <v>88</v>
      </c>
      <c r="D14" s="9">
        <v>150000000</v>
      </c>
      <c r="E14" s="9">
        <v>150000000</v>
      </c>
      <c r="F14" s="31">
        <f t="shared" si="0"/>
        <v>0</v>
      </c>
      <c r="G14" s="15">
        <f t="shared" si="2"/>
        <v>100</v>
      </c>
    </row>
    <row r="15" spans="1:7" s="10" customFormat="1" ht="18" customHeight="1" x14ac:dyDescent="0.3">
      <c r="A15" s="8"/>
      <c r="B15" s="8"/>
      <c r="C15" s="18" t="s">
        <v>89</v>
      </c>
      <c r="D15" s="9">
        <v>21244560</v>
      </c>
      <c r="E15" s="9">
        <v>21244560</v>
      </c>
      <c r="F15" s="31">
        <f t="shared" si="0"/>
        <v>0</v>
      </c>
      <c r="G15" s="15">
        <f t="shared" si="2"/>
        <v>100</v>
      </c>
    </row>
    <row r="16" spans="1:7" s="10" customFormat="1" ht="18" customHeight="1" x14ac:dyDescent="0.3">
      <c r="A16" s="8" t="s">
        <v>15</v>
      </c>
      <c r="B16" s="8"/>
      <c r="C16" s="8"/>
      <c r="D16" s="9">
        <f>D17</f>
        <v>6000000</v>
      </c>
      <c r="E16" s="9">
        <f>E17</f>
        <v>6000000</v>
      </c>
      <c r="F16" s="31">
        <f t="shared" si="0"/>
        <v>0</v>
      </c>
      <c r="G16" s="15">
        <f t="shared" si="2"/>
        <v>100</v>
      </c>
    </row>
    <row r="17" spans="1:7" s="10" customFormat="1" ht="18" customHeight="1" x14ac:dyDescent="0.3">
      <c r="A17" s="8"/>
      <c r="B17" s="8" t="s">
        <v>15</v>
      </c>
      <c r="C17" s="8"/>
      <c r="D17" s="9">
        <f>D18</f>
        <v>6000000</v>
      </c>
      <c r="E17" s="9">
        <f>E18</f>
        <v>6000000</v>
      </c>
      <c r="F17" s="31">
        <f t="shared" si="0"/>
        <v>0</v>
      </c>
      <c r="G17" s="15">
        <f t="shared" si="2"/>
        <v>100</v>
      </c>
    </row>
    <row r="18" spans="1:7" s="10" customFormat="1" ht="18" customHeight="1" x14ac:dyDescent="0.3">
      <c r="A18" s="8"/>
      <c r="B18" s="8"/>
      <c r="C18" s="8" t="s">
        <v>16</v>
      </c>
      <c r="D18" s="9">
        <v>6000000</v>
      </c>
      <c r="E18" s="9">
        <v>6000000</v>
      </c>
      <c r="F18" s="31">
        <f t="shared" si="0"/>
        <v>0</v>
      </c>
      <c r="G18" s="15">
        <f t="shared" si="2"/>
        <v>100</v>
      </c>
    </row>
    <row r="19" spans="1:7" s="10" customFormat="1" ht="18" customHeight="1" x14ac:dyDescent="0.3">
      <c r="A19" s="8" t="s">
        <v>92</v>
      </c>
      <c r="B19" s="8"/>
      <c r="C19" s="8"/>
      <c r="D19" s="9">
        <f>D20</f>
        <v>198253000</v>
      </c>
      <c r="E19" s="9">
        <f>E20</f>
        <v>195944230</v>
      </c>
      <c r="F19" s="31">
        <f t="shared" si="0"/>
        <v>-2308770</v>
      </c>
      <c r="G19" s="15">
        <f t="shared" si="2"/>
        <v>98.835442591032674</v>
      </c>
    </row>
    <row r="20" spans="1:7" s="10" customFormat="1" ht="18" customHeight="1" x14ac:dyDescent="0.3">
      <c r="A20" s="8"/>
      <c r="B20" s="8" t="s">
        <v>92</v>
      </c>
      <c r="C20" s="8"/>
      <c r="D20" s="9">
        <f>D21+D22</f>
        <v>198253000</v>
      </c>
      <c r="E20" s="9">
        <f>E21+E22</f>
        <v>195944230</v>
      </c>
      <c r="F20" s="31">
        <f t="shared" si="0"/>
        <v>-2308770</v>
      </c>
      <c r="G20" s="15">
        <f t="shared" si="2"/>
        <v>98.835442591032674</v>
      </c>
    </row>
    <row r="21" spans="1:7" s="10" customFormat="1" ht="18" customHeight="1" x14ac:dyDescent="0.3">
      <c r="A21" s="8"/>
      <c r="B21" s="8"/>
      <c r="C21" s="8" t="s">
        <v>87</v>
      </c>
      <c r="D21" s="9">
        <v>132478000</v>
      </c>
      <c r="E21" s="9">
        <v>128639840</v>
      </c>
      <c r="F21" s="31">
        <f t="shared" si="0"/>
        <v>-3838160</v>
      </c>
      <c r="G21" s="15">
        <f t="shared" si="2"/>
        <v>97.102794426244358</v>
      </c>
    </row>
    <row r="22" spans="1:7" s="10" customFormat="1" ht="18" customHeight="1" x14ac:dyDescent="0.3">
      <c r="A22" s="8"/>
      <c r="B22" s="8"/>
      <c r="C22" s="8" t="s">
        <v>86</v>
      </c>
      <c r="D22" s="9">
        <v>65775000</v>
      </c>
      <c r="E22" s="9">
        <v>67304390</v>
      </c>
      <c r="F22" s="31">
        <f t="shared" si="0"/>
        <v>1529390</v>
      </c>
      <c r="G22" s="15">
        <f t="shared" si="2"/>
        <v>102.32518434055493</v>
      </c>
    </row>
    <row r="23" spans="1:7" s="10" customFormat="1" ht="18" customHeight="1" x14ac:dyDescent="0.3">
      <c r="A23" s="8" t="s">
        <v>18</v>
      </c>
      <c r="B23" s="8"/>
      <c r="C23" s="8"/>
      <c r="D23" s="9">
        <f>D24</f>
        <v>5867000</v>
      </c>
      <c r="E23" s="9">
        <f>E24</f>
        <v>5719240</v>
      </c>
      <c r="F23" s="31">
        <f t="shared" si="0"/>
        <v>-147760</v>
      </c>
      <c r="G23" s="15">
        <f t="shared" si="2"/>
        <v>97.481506732572015</v>
      </c>
    </row>
    <row r="24" spans="1:7" s="10" customFormat="1" ht="18" customHeight="1" x14ac:dyDescent="0.3">
      <c r="A24" s="8"/>
      <c r="B24" s="8" t="s">
        <v>18</v>
      </c>
      <c r="C24" s="8"/>
      <c r="D24" s="9">
        <f>D25</f>
        <v>5867000</v>
      </c>
      <c r="E24" s="9">
        <f>E25</f>
        <v>5719240</v>
      </c>
      <c r="F24" s="31">
        <f t="shared" si="0"/>
        <v>-147760</v>
      </c>
      <c r="G24" s="15">
        <f t="shared" si="2"/>
        <v>97.481506732572015</v>
      </c>
    </row>
    <row r="25" spans="1:7" s="10" customFormat="1" ht="18" customHeight="1" x14ac:dyDescent="0.3">
      <c r="A25" s="8"/>
      <c r="B25" s="8"/>
      <c r="C25" s="8" t="s">
        <v>18</v>
      </c>
      <c r="D25" s="9">
        <v>5867000</v>
      </c>
      <c r="E25" s="9">
        <v>5719240</v>
      </c>
      <c r="F25" s="31">
        <f t="shared" si="0"/>
        <v>-147760</v>
      </c>
      <c r="G25" s="15">
        <f t="shared" si="2"/>
        <v>97.481506732572015</v>
      </c>
    </row>
    <row r="26" spans="1:7" s="10" customFormat="1" ht="18" customHeight="1" x14ac:dyDescent="0.3">
      <c r="A26" s="8" t="s">
        <v>93</v>
      </c>
      <c r="B26" s="8"/>
      <c r="C26" s="8"/>
      <c r="D26" s="9">
        <f>D27</f>
        <v>1113956</v>
      </c>
      <c r="E26" s="9">
        <f>E27</f>
        <v>1104626</v>
      </c>
      <c r="F26" s="31">
        <f t="shared" si="0"/>
        <v>-9330</v>
      </c>
      <c r="G26" s="15">
        <f t="shared" ref="G26:G29" si="3">E26/D26*100</f>
        <v>99.162444477160676</v>
      </c>
    </row>
    <row r="27" spans="1:7" s="10" customFormat="1" ht="18" customHeight="1" x14ac:dyDescent="0.3">
      <c r="A27" s="8"/>
      <c r="B27" s="8" t="s">
        <v>93</v>
      </c>
      <c r="C27" s="8"/>
      <c r="D27" s="9">
        <f>D28+D29</f>
        <v>1113956</v>
      </c>
      <c r="E27" s="9">
        <f>E28+E29</f>
        <v>1104626</v>
      </c>
      <c r="F27" s="31">
        <f t="shared" si="0"/>
        <v>-9330</v>
      </c>
      <c r="G27" s="15">
        <f t="shared" si="3"/>
        <v>99.162444477160676</v>
      </c>
    </row>
    <row r="28" spans="1:7" s="10" customFormat="1" ht="18" customHeight="1" x14ac:dyDescent="0.3">
      <c r="A28" s="8"/>
      <c r="B28" s="8"/>
      <c r="C28" s="8" t="s">
        <v>22</v>
      </c>
      <c r="D28" s="9">
        <f>85956+13000+25000+1000</f>
        <v>124956</v>
      </c>
      <c r="E28" s="9">
        <f>12894+24734+9343+82066</f>
        <v>129037</v>
      </c>
      <c r="F28" s="31">
        <f t="shared" si="0"/>
        <v>4081</v>
      </c>
      <c r="G28" s="15">
        <f t="shared" si="3"/>
        <v>103.26594961426423</v>
      </c>
    </row>
    <row r="29" spans="1:7" s="10" customFormat="1" ht="18" customHeight="1" x14ac:dyDescent="0.3">
      <c r="A29" s="8"/>
      <c r="B29" s="8"/>
      <c r="C29" s="8" t="s">
        <v>94</v>
      </c>
      <c r="D29" s="9">
        <f>220000+759000+1000+9000</f>
        <v>989000</v>
      </c>
      <c r="E29" s="9">
        <f>758941+300+216348</f>
        <v>975589</v>
      </c>
      <c r="F29" s="31">
        <f t="shared" si="0"/>
        <v>-13411</v>
      </c>
      <c r="G29" s="15">
        <f t="shared" si="3"/>
        <v>98.643983822042472</v>
      </c>
    </row>
    <row r="30" spans="1:7" s="10" customFormat="1" ht="18" customHeight="1" x14ac:dyDescent="0.3">
      <c r="A30" s="8" t="s">
        <v>19</v>
      </c>
      <c r="B30" s="8"/>
      <c r="C30" s="8"/>
      <c r="D30" s="9">
        <f>D31</f>
        <v>54589484</v>
      </c>
      <c r="E30" s="9">
        <f>E31</f>
        <v>54590250</v>
      </c>
      <c r="F30" s="31">
        <f t="shared" si="0"/>
        <v>766</v>
      </c>
      <c r="G30" s="15">
        <f t="shared" si="2"/>
        <v>100.00140320066041</v>
      </c>
    </row>
    <row r="31" spans="1:7" s="10" customFormat="1" ht="18" customHeight="1" x14ac:dyDescent="0.3">
      <c r="A31" s="8"/>
      <c r="B31" s="8" t="s">
        <v>19</v>
      </c>
      <c r="C31" s="8"/>
      <c r="D31" s="9">
        <f>D32</f>
        <v>54589484</v>
      </c>
      <c r="E31" s="9">
        <f>E32</f>
        <v>54590250</v>
      </c>
      <c r="F31" s="31">
        <f t="shared" si="0"/>
        <v>766</v>
      </c>
      <c r="G31" s="15">
        <f t="shared" si="2"/>
        <v>100.00140320066041</v>
      </c>
    </row>
    <row r="32" spans="1:7" s="10" customFormat="1" ht="18" customHeight="1" x14ac:dyDescent="0.3">
      <c r="A32" s="8"/>
      <c r="B32" s="8"/>
      <c r="C32" s="8" t="s">
        <v>84</v>
      </c>
      <c r="D32" s="9">
        <f>11392484+754000+33913000+8530000</f>
        <v>54589484</v>
      </c>
      <c r="E32" s="9">
        <f>753564+33913495+8530707+11392484</f>
        <v>54590250</v>
      </c>
      <c r="F32" s="31">
        <f t="shared" si="0"/>
        <v>766</v>
      </c>
      <c r="G32" s="15">
        <f t="shared" si="2"/>
        <v>100.00140320066041</v>
      </c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102" t="s">
        <v>175</v>
      </c>
      <c r="B41" s="102"/>
      <c r="C41" s="102"/>
      <c r="D41" s="102"/>
      <c r="E41" s="102"/>
      <c r="F41" s="102"/>
      <c r="G41" s="102"/>
    </row>
    <row r="42" spans="1:7" s="7" customFormat="1" ht="21.75" customHeight="1" x14ac:dyDescent="0.3">
      <c r="A42" s="7" t="s">
        <v>110</v>
      </c>
      <c r="D42" s="20"/>
      <c r="E42" s="20"/>
      <c r="F42" s="20"/>
      <c r="G42" s="16"/>
    </row>
    <row r="43" spans="1:7" s="7" customFormat="1" ht="21.75" customHeight="1" x14ac:dyDescent="0.3">
      <c r="A43" s="5" t="s">
        <v>107</v>
      </c>
      <c r="D43" s="20"/>
      <c r="E43" s="20"/>
      <c r="F43" s="20"/>
      <c r="G43" s="21" t="s">
        <v>59</v>
      </c>
    </row>
    <row r="44" spans="1:7" s="7" customFormat="1" ht="19.5" customHeight="1" x14ac:dyDescent="0.3">
      <c r="A44" s="99" t="s">
        <v>0</v>
      </c>
      <c r="B44" s="100"/>
      <c r="C44" s="100"/>
      <c r="D44" s="103" t="s">
        <v>185</v>
      </c>
      <c r="E44" s="103" t="s">
        <v>176</v>
      </c>
      <c r="F44" s="99" t="s">
        <v>1</v>
      </c>
      <c r="G44" s="10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104"/>
      <c r="E45" s="104"/>
      <c r="F45" s="3" t="s">
        <v>173</v>
      </c>
      <c r="G45" s="14" t="s">
        <v>5</v>
      </c>
    </row>
    <row r="46" spans="1:7" s="7" customFormat="1" ht="19.5" customHeight="1" x14ac:dyDescent="0.3">
      <c r="A46" s="99" t="s">
        <v>6</v>
      </c>
      <c r="B46" s="100"/>
      <c r="C46" s="101"/>
      <c r="D46" s="27">
        <f>D47+D65+D69+D75+D81+D103+D122+D164+D167+D170+D173+D177+D181</f>
        <v>1641488000</v>
      </c>
      <c r="E46" s="27">
        <f>E47+E65+E69+E75+E81+E103+E122+E164+E167+E170+E173+E177+E181</f>
        <v>1639022906</v>
      </c>
      <c r="F46" s="28">
        <f>E46-D46</f>
        <v>-2465094</v>
      </c>
      <c r="G46" s="29">
        <f>E46/D46*100</f>
        <v>99.849825645999232</v>
      </c>
    </row>
    <row r="47" spans="1:7" s="10" customFormat="1" ht="18" customHeight="1" x14ac:dyDescent="0.3">
      <c r="A47" s="8" t="s">
        <v>24</v>
      </c>
      <c r="B47" s="8"/>
      <c r="C47" s="8"/>
      <c r="D47" s="9">
        <f>D48+D55+D59</f>
        <v>255636000</v>
      </c>
      <c r="E47" s="9">
        <f>E48+E55+E59</f>
        <v>252106640</v>
      </c>
      <c r="F47" s="9">
        <f>E47-D47</f>
        <v>-3529360</v>
      </c>
      <c r="G47" s="15">
        <f>E47/D47*100</f>
        <v>98.619380681907089</v>
      </c>
    </row>
    <row r="48" spans="1:7" s="10" customFormat="1" ht="18" customHeight="1" x14ac:dyDescent="0.3">
      <c r="A48" s="8"/>
      <c r="B48" s="8" t="s">
        <v>52</v>
      </c>
      <c r="C48" s="8"/>
      <c r="D48" s="9">
        <f>SUM(D49:D54)</f>
        <v>233512000</v>
      </c>
      <c r="E48" s="9">
        <f>SUM(E49:E54)</f>
        <v>229997100</v>
      </c>
      <c r="F48" s="9">
        <f t="shared" ref="F48:F111" si="4">E48-D48</f>
        <v>-3514900</v>
      </c>
      <c r="G48" s="15">
        <f t="shared" ref="G48:G59" si="5">E48/D48*100</f>
        <v>98.494766864229675</v>
      </c>
    </row>
    <row r="49" spans="1:7" s="10" customFormat="1" ht="18" customHeight="1" x14ac:dyDescent="0.3">
      <c r="A49" s="8"/>
      <c r="B49" s="8"/>
      <c r="C49" s="8" t="s">
        <v>26</v>
      </c>
      <c r="D49" s="9">
        <v>120889000</v>
      </c>
      <c r="E49" s="9">
        <v>120889000</v>
      </c>
      <c r="F49" s="9">
        <f t="shared" si="4"/>
        <v>0</v>
      </c>
      <c r="G49" s="15">
        <f t="shared" si="5"/>
        <v>100</v>
      </c>
    </row>
    <row r="50" spans="1:7" s="10" customFormat="1" ht="18" customHeight="1" x14ac:dyDescent="0.3">
      <c r="A50" s="8"/>
      <c r="B50" s="8"/>
      <c r="C50" s="8" t="s">
        <v>27</v>
      </c>
      <c r="D50" s="9">
        <v>28664000</v>
      </c>
      <c r="E50" s="9">
        <v>28663800</v>
      </c>
      <c r="F50" s="9">
        <f t="shared" si="4"/>
        <v>-200</v>
      </c>
      <c r="G50" s="15">
        <f t="shared" si="5"/>
        <v>99.999302260675421</v>
      </c>
    </row>
    <row r="51" spans="1:7" s="10" customFormat="1" ht="18" customHeight="1" x14ac:dyDescent="0.3">
      <c r="A51" s="8"/>
      <c r="B51" s="8"/>
      <c r="C51" s="8" t="s">
        <v>28</v>
      </c>
      <c r="D51" s="9">
        <v>28107000</v>
      </c>
      <c r="E51" s="9">
        <v>28106380</v>
      </c>
      <c r="F51" s="9">
        <f t="shared" si="4"/>
        <v>-620</v>
      </c>
      <c r="G51" s="15">
        <f t="shared" si="5"/>
        <v>99.997794143807596</v>
      </c>
    </row>
    <row r="52" spans="1:7" s="10" customFormat="1" ht="18" customHeight="1" x14ac:dyDescent="0.3">
      <c r="A52" s="8"/>
      <c r="B52" s="8"/>
      <c r="C52" s="22" t="s">
        <v>29</v>
      </c>
      <c r="D52" s="9">
        <v>13150000</v>
      </c>
      <c r="E52" s="9">
        <v>13016560</v>
      </c>
      <c r="F52" s="9">
        <f t="shared" si="4"/>
        <v>-133440</v>
      </c>
      <c r="G52" s="15">
        <f t="shared" si="5"/>
        <v>98.985247148288963</v>
      </c>
    </row>
    <row r="53" spans="1:7" s="10" customFormat="1" ht="18" customHeight="1" x14ac:dyDescent="0.3">
      <c r="A53" s="8"/>
      <c r="B53" s="8"/>
      <c r="C53" s="8" t="s">
        <v>30</v>
      </c>
      <c r="D53" s="9">
        <v>16199000</v>
      </c>
      <c r="E53" s="9">
        <v>16185360</v>
      </c>
      <c r="F53" s="9">
        <f t="shared" si="4"/>
        <v>-13640</v>
      </c>
      <c r="G53" s="15">
        <f t="shared" si="5"/>
        <v>99.915797271436517</v>
      </c>
    </row>
    <row r="54" spans="1:7" s="10" customFormat="1" ht="18" customHeight="1" x14ac:dyDescent="0.3">
      <c r="A54" s="8"/>
      <c r="B54" s="8"/>
      <c r="C54" s="8" t="s">
        <v>31</v>
      </c>
      <c r="D54" s="9">
        <v>26503000</v>
      </c>
      <c r="E54" s="9">
        <v>23136000</v>
      </c>
      <c r="F54" s="9">
        <f t="shared" si="4"/>
        <v>-3367000</v>
      </c>
      <c r="G54" s="15">
        <f t="shared" si="5"/>
        <v>87.295777836471345</v>
      </c>
    </row>
    <row r="55" spans="1:7" s="10" customFormat="1" ht="18" customHeight="1" x14ac:dyDescent="0.3">
      <c r="A55" s="8"/>
      <c r="B55" s="8" t="s">
        <v>32</v>
      </c>
      <c r="C55" s="8"/>
      <c r="D55" s="9">
        <f>SUM(D56:D58)</f>
        <v>4595000</v>
      </c>
      <c r="E55" s="9">
        <f>SUM(E56:E58)</f>
        <v>4585300</v>
      </c>
      <c r="F55" s="9">
        <f t="shared" si="4"/>
        <v>-9700</v>
      </c>
      <c r="G55" s="15">
        <f t="shared" si="5"/>
        <v>99.788900979325362</v>
      </c>
    </row>
    <row r="56" spans="1:7" s="10" customFormat="1" ht="18" customHeight="1" x14ac:dyDescent="0.3">
      <c r="A56" s="8"/>
      <c r="B56" s="8"/>
      <c r="C56" s="8" t="s">
        <v>33</v>
      </c>
      <c r="D56" s="9">
        <v>2190000</v>
      </c>
      <c r="E56" s="9">
        <v>2187300</v>
      </c>
      <c r="F56" s="9">
        <f t="shared" si="4"/>
        <v>-2700</v>
      </c>
      <c r="G56" s="15">
        <f t="shared" si="5"/>
        <v>99.876712328767127</v>
      </c>
    </row>
    <row r="57" spans="1:7" s="10" customFormat="1" ht="18" customHeight="1" x14ac:dyDescent="0.3">
      <c r="A57" s="8"/>
      <c r="B57" s="8"/>
      <c r="C57" s="8" t="s">
        <v>34</v>
      </c>
      <c r="D57" s="9">
        <v>1800000</v>
      </c>
      <c r="E57" s="9">
        <v>1800000</v>
      </c>
      <c r="F57" s="9">
        <f t="shared" si="4"/>
        <v>0</v>
      </c>
      <c r="G57" s="15">
        <f t="shared" si="5"/>
        <v>100</v>
      </c>
    </row>
    <row r="58" spans="1:7" s="10" customFormat="1" ht="18" customHeight="1" x14ac:dyDescent="0.3">
      <c r="A58" s="8"/>
      <c r="B58" s="8"/>
      <c r="C58" s="8" t="s">
        <v>35</v>
      </c>
      <c r="D58" s="9">
        <v>605000</v>
      </c>
      <c r="E58" s="9">
        <v>598000</v>
      </c>
      <c r="F58" s="9">
        <f t="shared" si="4"/>
        <v>-7000</v>
      </c>
      <c r="G58" s="15">
        <f t="shared" si="5"/>
        <v>98.84297520661157</v>
      </c>
    </row>
    <row r="59" spans="1:7" s="10" customFormat="1" ht="18" customHeight="1" x14ac:dyDescent="0.3">
      <c r="A59" s="8"/>
      <c r="B59" s="8" t="s">
        <v>25</v>
      </c>
      <c r="C59" s="8"/>
      <c r="D59" s="9">
        <f>SUM(D60:D64)</f>
        <v>17529000</v>
      </c>
      <c r="E59" s="9">
        <f>SUM(E60:E64)</f>
        <v>17524240</v>
      </c>
      <c r="F59" s="9">
        <f t="shared" si="4"/>
        <v>-4760</v>
      </c>
      <c r="G59" s="15">
        <f t="shared" si="5"/>
        <v>99.972844999714766</v>
      </c>
    </row>
    <row r="60" spans="1:7" s="10" customFormat="1" ht="18" customHeight="1" x14ac:dyDescent="0.3">
      <c r="A60" s="8"/>
      <c r="B60" s="8"/>
      <c r="C60" s="8" t="s">
        <v>36</v>
      </c>
      <c r="D60" s="9">
        <v>843000</v>
      </c>
      <c r="E60" s="9">
        <v>842400</v>
      </c>
      <c r="F60" s="9">
        <f t="shared" si="4"/>
        <v>-600</v>
      </c>
      <c r="G60" s="15">
        <f>E60/D60*100</f>
        <v>99.92882562277579</v>
      </c>
    </row>
    <row r="61" spans="1:7" s="10" customFormat="1" ht="18" customHeight="1" x14ac:dyDescent="0.3">
      <c r="A61" s="8"/>
      <c r="B61" s="8"/>
      <c r="C61" s="8" t="s">
        <v>37</v>
      </c>
      <c r="D61" s="9">
        <v>3100000</v>
      </c>
      <c r="E61" s="9">
        <v>3098580</v>
      </c>
      <c r="F61" s="9">
        <f t="shared" si="4"/>
        <v>-1420</v>
      </c>
      <c r="G61" s="15">
        <f t="shared" ref="G61:G80" si="6">E61/D61*100</f>
        <v>99.954193548387096</v>
      </c>
    </row>
    <row r="62" spans="1:7" s="10" customFormat="1" ht="18" customHeight="1" x14ac:dyDescent="0.3">
      <c r="A62" s="8"/>
      <c r="B62" s="8"/>
      <c r="C62" s="8" t="s">
        <v>38</v>
      </c>
      <c r="D62" s="9">
        <v>2620000</v>
      </c>
      <c r="E62" s="9">
        <v>2618020</v>
      </c>
      <c r="F62" s="9">
        <f t="shared" si="4"/>
        <v>-1980</v>
      </c>
      <c r="G62" s="15">
        <f t="shared" si="6"/>
        <v>99.924427480916037</v>
      </c>
    </row>
    <row r="63" spans="1:7" s="10" customFormat="1" ht="18" customHeight="1" x14ac:dyDescent="0.3">
      <c r="A63" s="8"/>
      <c r="B63" s="8"/>
      <c r="C63" s="8" t="s">
        <v>39</v>
      </c>
      <c r="D63" s="9">
        <v>10421000</v>
      </c>
      <c r="E63" s="9">
        <v>10420240</v>
      </c>
      <c r="F63" s="9">
        <f t="shared" si="4"/>
        <v>-760</v>
      </c>
      <c r="G63" s="15">
        <f t="shared" si="6"/>
        <v>99.992707033873913</v>
      </c>
    </row>
    <row r="64" spans="1:7" s="10" customFormat="1" ht="18" customHeight="1" x14ac:dyDescent="0.3">
      <c r="A64" s="8"/>
      <c r="B64" s="8"/>
      <c r="C64" s="8" t="s">
        <v>40</v>
      </c>
      <c r="D64" s="9">
        <v>545000</v>
      </c>
      <c r="E64" s="9">
        <v>545000</v>
      </c>
      <c r="F64" s="9">
        <f t="shared" si="4"/>
        <v>0</v>
      </c>
      <c r="G64" s="15">
        <f t="shared" si="6"/>
        <v>100</v>
      </c>
    </row>
    <row r="65" spans="1:7" s="10" customFormat="1" ht="18" customHeight="1" x14ac:dyDescent="0.3">
      <c r="A65" s="8" t="s">
        <v>41</v>
      </c>
      <c r="B65" s="8"/>
      <c r="C65" s="8"/>
      <c r="D65" s="9">
        <f>D66</f>
        <v>5965000</v>
      </c>
      <c r="E65" s="9">
        <f>E66</f>
        <v>5965000</v>
      </c>
      <c r="F65" s="9">
        <f t="shared" si="4"/>
        <v>0</v>
      </c>
      <c r="G65" s="15">
        <f t="shared" si="6"/>
        <v>100</v>
      </c>
    </row>
    <row r="66" spans="1:7" s="10" customFormat="1" ht="18" customHeight="1" x14ac:dyDescent="0.3">
      <c r="A66" s="8"/>
      <c r="B66" s="8" t="s">
        <v>42</v>
      </c>
      <c r="C66" s="8"/>
      <c r="D66" s="9">
        <f>D67+D68</f>
        <v>5965000</v>
      </c>
      <c r="E66" s="9">
        <f>E67+E68</f>
        <v>5965000</v>
      </c>
      <c r="F66" s="9">
        <f t="shared" si="4"/>
        <v>0</v>
      </c>
      <c r="G66" s="15">
        <f t="shared" si="6"/>
        <v>100</v>
      </c>
    </row>
    <row r="67" spans="1:7" s="10" customFormat="1" ht="18" customHeight="1" x14ac:dyDescent="0.3">
      <c r="A67" s="8"/>
      <c r="B67" s="8"/>
      <c r="C67" s="8" t="s">
        <v>43</v>
      </c>
      <c r="D67" s="9">
        <v>4161000</v>
      </c>
      <c r="E67" s="9">
        <v>4161000</v>
      </c>
      <c r="F67" s="9">
        <f t="shared" si="4"/>
        <v>0</v>
      </c>
      <c r="G67" s="15">
        <f t="shared" si="6"/>
        <v>100</v>
      </c>
    </row>
    <row r="68" spans="1:7" s="10" customFormat="1" ht="18" customHeight="1" x14ac:dyDescent="0.3">
      <c r="A68" s="8"/>
      <c r="B68" s="8"/>
      <c r="C68" s="8" t="s">
        <v>44</v>
      </c>
      <c r="D68" s="9">
        <v>1804000</v>
      </c>
      <c r="E68" s="9">
        <v>1804000</v>
      </c>
      <c r="F68" s="9">
        <f t="shared" si="4"/>
        <v>0</v>
      </c>
      <c r="G68" s="15">
        <f t="shared" si="6"/>
        <v>100</v>
      </c>
    </row>
    <row r="69" spans="1:7" s="10" customFormat="1" ht="18" customHeight="1" x14ac:dyDescent="0.3">
      <c r="A69" s="8" t="s">
        <v>45</v>
      </c>
      <c r="B69" s="8"/>
      <c r="C69" s="8"/>
      <c r="D69" s="9">
        <f>D70</f>
        <v>11540000</v>
      </c>
      <c r="E69" s="9">
        <f>E70</f>
        <v>11477470</v>
      </c>
      <c r="F69" s="9">
        <f t="shared" si="4"/>
        <v>-62530</v>
      </c>
      <c r="G69" s="15">
        <f t="shared" si="6"/>
        <v>99.458145580589246</v>
      </c>
    </row>
    <row r="70" spans="1:7" s="10" customFormat="1" ht="18" customHeight="1" x14ac:dyDescent="0.3">
      <c r="A70" s="8"/>
      <c r="B70" s="8" t="s">
        <v>46</v>
      </c>
      <c r="C70" s="8"/>
      <c r="D70" s="9">
        <f>SUM(D71:D74)</f>
        <v>11540000</v>
      </c>
      <c r="E70" s="9">
        <f>SUM(E71:E74)</f>
        <v>11477470</v>
      </c>
      <c r="F70" s="9">
        <f t="shared" si="4"/>
        <v>-62530</v>
      </c>
      <c r="G70" s="15">
        <f t="shared" si="6"/>
        <v>99.458145580589246</v>
      </c>
    </row>
    <row r="71" spans="1:7" s="10" customFormat="1" ht="18" customHeight="1" x14ac:dyDescent="0.3">
      <c r="A71" s="8"/>
      <c r="B71" s="8"/>
      <c r="C71" s="8" t="s">
        <v>47</v>
      </c>
      <c r="D71" s="9">
        <v>6523000</v>
      </c>
      <c r="E71" s="9">
        <v>6522640</v>
      </c>
      <c r="F71" s="9">
        <f t="shared" si="4"/>
        <v>-360</v>
      </c>
      <c r="G71" s="15">
        <f t="shared" si="6"/>
        <v>99.994481066993714</v>
      </c>
    </row>
    <row r="72" spans="1:7" s="10" customFormat="1" ht="18" customHeight="1" x14ac:dyDescent="0.3">
      <c r="A72" s="8"/>
      <c r="B72" s="8"/>
      <c r="C72" s="8" t="s">
        <v>48</v>
      </c>
      <c r="D72" s="9">
        <v>242000</v>
      </c>
      <c r="E72" s="9">
        <v>241700</v>
      </c>
      <c r="F72" s="9">
        <f t="shared" si="4"/>
        <v>-300</v>
      </c>
      <c r="G72" s="15">
        <f t="shared" si="6"/>
        <v>99.876033057851245</v>
      </c>
    </row>
    <row r="73" spans="1:7" s="10" customFormat="1" ht="18" customHeight="1" x14ac:dyDescent="0.3">
      <c r="A73" s="8"/>
      <c r="B73" s="8"/>
      <c r="C73" s="8" t="s">
        <v>99</v>
      </c>
      <c r="D73" s="9">
        <v>4390000</v>
      </c>
      <c r="E73" s="9">
        <v>4328600</v>
      </c>
      <c r="F73" s="9">
        <f t="shared" si="4"/>
        <v>-61400</v>
      </c>
      <c r="G73" s="15">
        <f t="shared" si="6"/>
        <v>98.601366742596809</v>
      </c>
    </row>
    <row r="74" spans="1:7" s="10" customFormat="1" ht="18" customHeight="1" x14ac:dyDescent="0.3">
      <c r="A74" s="8"/>
      <c r="B74" s="8"/>
      <c r="C74" s="8" t="s">
        <v>109</v>
      </c>
      <c r="D74" s="9">
        <v>385000</v>
      </c>
      <c r="E74" s="9">
        <v>384530</v>
      </c>
      <c r="F74" s="9">
        <f t="shared" si="4"/>
        <v>-470</v>
      </c>
      <c r="G74" s="15">
        <f t="shared" si="6"/>
        <v>99.877922077922079</v>
      </c>
    </row>
    <row r="75" spans="1:7" s="10" customFormat="1" ht="18" customHeight="1" x14ac:dyDescent="0.3">
      <c r="A75" s="8" t="s">
        <v>50</v>
      </c>
      <c r="B75" s="8"/>
      <c r="C75" s="8"/>
      <c r="D75" s="9">
        <f>D76+D79</f>
        <v>53679000</v>
      </c>
      <c r="E75" s="9">
        <f>E76+E79</f>
        <v>50174100</v>
      </c>
      <c r="F75" s="9">
        <f t="shared" si="4"/>
        <v>-3504900</v>
      </c>
      <c r="G75" s="15">
        <f t="shared" si="6"/>
        <v>93.470630973006209</v>
      </c>
    </row>
    <row r="76" spans="1:7" s="10" customFormat="1" ht="18" customHeight="1" x14ac:dyDescent="0.3">
      <c r="A76" s="8"/>
      <c r="B76" s="8" t="s">
        <v>51</v>
      </c>
      <c r="C76" s="8"/>
      <c r="D76" s="9">
        <f>D77+D78</f>
        <v>28800000</v>
      </c>
      <c r="E76" s="9">
        <f>E77+E78</f>
        <v>25562220</v>
      </c>
      <c r="F76" s="9">
        <f t="shared" si="4"/>
        <v>-3237780</v>
      </c>
      <c r="G76" s="15">
        <f t="shared" si="6"/>
        <v>88.757708333333326</v>
      </c>
    </row>
    <row r="77" spans="1:7" s="10" customFormat="1" ht="18" customHeight="1" x14ac:dyDescent="0.3">
      <c r="A77" s="8"/>
      <c r="B77" s="8"/>
      <c r="C77" s="8" t="s">
        <v>52</v>
      </c>
      <c r="D77" s="9">
        <v>27000000</v>
      </c>
      <c r="E77" s="9">
        <v>24782820</v>
      </c>
      <c r="F77" s="9">
        <f t="shared" si="4"/>
        <v>-2217180</v>
      </c>
      <c r="G77" s="15">
        <f t="shared" si="6"/>
        <v>91.788222222222231</v>
      </c>
    </row>
    <row r="78" spans="1:7" s="10" customFormat="1" ht="18" customHeight="1" x14ac:dyDescent="0.3">
      <c r="A78" s="8"/>
      <c r="B78" s="8"/>
      <c r="C78" s="8" t="s">
        <v>53</v>
      </c>
      <c r="D78" s="9">
        <v>1800000</v>
      </c>
      <c r="E78" s="9">
        <v>779400</v>
      </c>
      <c r="F78" s="9">
        <f t="shared" si="4"/>
        <v>-1020600</v>
      </c>
      <c r="G78" s="15">
        <f t="shared" si="6"/>
        <v>43.3</v>
      </c>
    </row>
    <row r="79" spans="1:7" s="10" customFormat="1" ht="18" customHeight="1" x14ac:dyDescent="0.3">
      <c r="A79" s="8"/>
      <c r="B79" s="11" t="s">
        <v>54</v>
      </c>
      <c r="C79" s="8"/>
      <c r="D79" s="9">
        <f>D80</f>
        <v>24879000</v>
      </c>
      <c r="E79" s="9">
        <f>E80</f>
        <v>24611880</v>
      </c>
      <c r="F79" s="9">
        <f t="shared" si="4"/>
        <v>-267120</v>
      </c>
      <c r="G79" s="15">
        <f t="shared" si="6"/>
        <v>98.926323405281551</v>
      </c>
    </row>
    <row r="80" spans="1:7" s="10" customFormat="1" ht="18" customHeight="1" x14ac:dyDescent="0.3">
      <c r="A80" s="8"/>
      <c r="B80" s="11"/>
      <c r="C80" s="8" t="s">
        <v>52</v>
      </c>
      <c r="D80" s="9">
        <v>24879000</v>
      </c>
      <c r="E80" s="9">
        <v>24611880</v>
      </c>
      <c r="F80" s="9">
        <f t="shared" si="4"/>
        <v>-267120</v>
      </c>
      <c r="G80" s="15">
        <f t="shared" si="6"/>
        <v>98.926323405281551</v>
      </c>
    </row>
    <row r="81" spans="1:7" s="10" customFormat="1" ht="18" customHeight="1" x14ac:dyDescent="0.3">
      <c r="A81" s="8" t="s">
        <v>90</v>
      </c>
      <c r="B81" s="8"/>
      <c r="C81" s="8"/>
      <c r="D81" s="9">
        <f>D82+D88+D94+D96+D101</f>
        <v>133703000</v>
      </c>
      <c r="E81" s="9">
        <f>E82+E88+E94+E96+E101</f>
        <v>133284970</v>
      </c>
      <c r="F81" s="9">
        <f t="shared" si="4"/>
        <v>-418030</v>
      </c>
      <c r="G81" s="15">
        <f t="shared" ref="G81:G94" si="7">E81/D81*100</f>
        <v>99.687344337823376</v>
      </c>
    </row>
    <row r="82" spans="1:7" s="10" customFormat="1" ht="18" customHeight="1" x14ac:dyDescent="0.3">
      <c r="A82" s="8"/>
      <c r="B82" s="8" t="s">
        <v>52</v>
      </c>
      <c r="C82" s="8"/>
      <c r="D82" s="9">
        <f>SUM(D83:D87)</f>
        <v>121856000</v>
      </c>
      <c r="E82" s="9">
        <f>SUM(E83:E87)</f>
        <v>122222170</v>
      </c>
      <c r="F82" s="9">
        <f t="shared" si="4"/>
        <v>366170</v>
      </c>
      <c r="G82" s="15">
        <f t="shared" si="7"/>
        <v>100.30049402573529</v>
      </c>
    </row>
    <row r="83" spans="1:7" s="10" customFormat="1" ht="18" customHeight="1" x14ac:dyDescent="0.3">
      <c r="A83" s="8"/>
      <c r="B83" s="8"/>
      <c r="C83" s="8" t="s">
        <v>26</v>
      </c>
      <c r="D83" s="9">
        <v>98026000</v>
      </c>
      <c r="E83" s="9">
        <v>98358420</v>
      </c>
      <c r="F83" s="9">
        <f t="shared" si="4"/>
        <v>332420</v>
      </c>
      <c r="G83" s="15">
        <f t="shared" si="7"/>
        <v>100.33911411258238</v>
      </c>
    </row>
    <row r="84" spans="1:7" s="10" customFormat="1" ht="18" customHeight="1" x14ac:dyDescent="0.3">
      <c r="A84" s="8"/>
      <c r="B84" s="8"/>
      <c r="C84" s="8" t="s">
        <v>27</v>
      </c>
      <c r="D84" s="9">
        <v>2802000</v>
      </c>
      <c r="E84" s="9">
        <v>2801620</v>
      </c>
      <c r="F84" s="9">
        <f t="shared" si="4"/>
        <v>-380</v>
      </c>
      <c r="G84" s="15">
        <f t="shared" si="7"/>
        <v>99.986438258386869</v>
      </c>
    </row>
    <row r="85" spans="1:7" s="10" customFormat="1" ht="18" customHeight="1" x14ac:dyDescent="0.3">
      <c r="A85" s="8"/>
      <c r="B85" s="8"/>
      <c r="C85" s="8" t="s">
        <v>61</v>
      </c>
      <c r="D85" s="9">
        <v>4278000</v>
      </c>
      <c r="E85" s="9">
        <v>4292040</v>
      </c>
      <c r="F85" s="9">
        <f t="shared" si="4"/>
        <v>14040</v>
      </c>
      <c r="G85" s="15">
        <f t="shared" si="7"/>
        <v>100.32819074333801</v>
      </c>
    </row>
    <row r="86" spans="1:7" s="10" customFormat="1" ht="18" customHeight="1" x14ac:dyDescent="0.3">
      <c r="A86" s="8"/>
      <c r="B86" s="8"/>
      <c r="C86" s="22" t="s">
        <v>29</v>
      </c>
      <c r="D86" s="9">
        <v>8585000</v>
      </c>
      <c r="E86" s="9">
        <v>8577570</v>
      </c>
      <c r="F86" s="9">
        <f t="shared" si="4"/>
        <v>-7430</v>
      </c>
      <c r="G86" s="15">
        <f t="shared" si="7"/>
        <v>99.913453698311002</v>
      </c>
    </row>
    <row r="87" spans="1:7" s="10" customFormat="1" ht="18" customHeight="1" x14ac:dyDescent="0.3">
      <c r="A87" s="8"/>
      <c r="B87" s="8"/>
      <c r="C87" s="8" t="s">
        <v>30</v>
      </c>
      <c r="D87" s="9">
        <v>8165000</v>
      </c>
      <c r="E87" s="9">
        <v>8192520</v>
      </c>
      <c r="F87" s="9">
        <f t="shared" si="4"/>
        <v>27520</v>
      </c>
      <c r="G87" s="15">
        <f t="shared" si="7"/>
        <v>100.33704837721984</v>
      </c>
    </row>
    <row r="88" spans="1:7" s="10" customFormat="1" ht="18" customHeight="1" x14ac:dyDescent="0.3">
      <c r="A88" s="8"/>
      <c r="B88" s="8" t="s">
        <v>25</v>
      </c>
      <c r="C88" s="8"/>
      <c r="D88" s="9">
        <f>SUM(D89:D93)</f>
        <v>3566000</v>
      </c>
      <c r="E88" s="9">
        <f>SUM(E89:E93)</f>
        <v>3262800</v>
      </c>
      <c r="F88" s="9">
        <f t="shared" si="4"/>
        <v>-303200</v>
      </c>
      <c r="G88" s="15">
        <f t="shared" si="7"/>
        <v>91.497476163768937</v>
      </c>
    </row>
    <row r="89" spans="1:7" s="10" customFormat="1" ht="18" customHeight="1" x14ac:dyDescent="0.3">
      <c r="A89" s="8"/>
      <c r="B89" s="8"/>
      <c r="C89" s="8" t="s">
        <v>36</v>
      </c>
      <c r="D89" s="9">
        <v>100000</v>
      </c>
      <c r="E89" s="9">
        <v>0</v>
      </c>
      <c r="F89" s="9">
        <f t="shared" si="4"/>
        <v>-100000</v>
      </c>
      <c r="G89" s="15">
        <f t="shared" si="7"/>
        <v>0</v>
      </c>
    </row>
    <row r="90" spans="1:7" s="10" customFormat="1" ht="18" customHeight="1" x14ac:dyDescent="0.3">
      <c r="A90" s="8"/>
      <c r="B90" s="8"/>
      <c r="C90" s="8" t="s">
        <v>37</v>
      </c>
      <c r="D90" s="9">
        <v>990000</v>
      </c>
      <c r="E90" s="9">
        <v>856890</v>
      </c>
      <c r="F90" s="9">
        <f t="shared" si="4"/>
        <v>-133110</v>
      </c>
      <c r="G90" s="15">
        <f t="shared" si="7"/>
        <v>86.554545454545448</v>
      </c>
    </row>
    <row r="91" spans="1:7" s="10" customFormat="1" ht="18" customHeight="1" x14ac:dyDescent="0.3">
      <c r="A91" s="8"/>
      <c r="B91" s="8"/>
      <c r="C91" s="8" t="s">
        <v>38</v>
      </c>
      <c r="D91" s="9">
        <v>1995000</v>
      </c>
      <c r="E91" s="9">
        <v>1975410</v>
      </c>
      <c r="F91" s="9">
        <f t="shared" si="4"/>
        <v>-19590</v>
      </c>
      <c r="G91" s="15">
        <f t="shared" si="7"/>
        <v>99.018045112781948</v>
      </c>
    </row>
    <row r="92" spans="1:7" s="10" customFormat="1" ht="18" customHeight="1" x14ac:dyDescent="0.3">
      <c r="A92" s="8"/>
      <c r="B92" s="8"/>
      <c r="C92" s="8" t="s">
        <v>39</v>
      </c>
      <c r="D92" s="9">
        <v>431000</v>
      </c>
      <c r="E92" s="9">
        <v>430500</v>
      </c>
      <c r="F92" s="9">
        <f t="shared" si="4"/>
        <v>-500</v>
      </c>
      <c r="G92" s="15">
        <f t="shared" si="7"/>
        <v>99.88399071925754</v>
      </c>
    </row>
    <row r="93" spans="1:7" s="10" customFormat="1" ht="18" customHeight="1" x14ac:dyDescent="0.3">
      <c r="A93" s="8"/>
      <c r="B93" s="8"/>
      <c r="C93" s="8" t="s">
        <v>108</v>
      </c>
      <c r="D93" s="9">
        <v>50000</v>
      </c>
      <c r="E93" s="9">
        <v>0</v>
      </c>
      <c r="F93" s="9">
        <f t="shared" si="4"/>
        <v>-50000</v>
      </c>
      <c r="G93" s="15">
        <f t="shared" si="7"/>
        <v>0</v>
      </c>
    </row>
    <row r="94" spans="1:7" s="10" customFormat="1" ht="18" customHeight="1" x14ac:dyDescent="0.3">
      <c r="A94" s="8"/>
      <c r="B94" s="8" t="s">
        <v>32</v>
      </c>
      <c r="C94" s="8"/>
      <c r="D94" s="9">
        <f>D95</f>
        <v>729000</v>
      </c>
      <c r="E94" s="9">
        <f>E95</f>
        <v>348120</v>
      </c>
      <c r="F94" s="9">
        <f t="shared" si="4"/>
        <v>-380880</v>
      </c>
      <c r="G94" s="15">
        <f t="shared" si="7"/>
        <v>47.753086419753089</v>
      </c>
    </row>
    <row r="95" spans="1:7" s="10" customFormat="1" ht="18" customHeight="1" x14ac:dyDescent="0.3">
      <c r="A95" s="8"/>
      <c r="B95" s="8"/>
      <c r="C95" s="8" t="s">
        <v>35</v>
      </c>
      <c r="D95" s="9">
        <v>729000</v>
      </c>
      <c r="E95" s="9">
        <v>348120</v>
      </c>
      <c r="F95" s="9">
        <f t="shared" si="4"/>
        <v>-380880</v>
      </c>
      <c r="G95" s="15">
        <f t="shared" ref="G95:G127" si="8">E95/D95*100</f>
        <v>47.753086419753089</v>
      </c>
    </row>
    <row r="96" spans="1:7" s="10" customFormat="1" ht="18" customHeight="1" x14ac:dyDescent="0.3">
      <c r="A96" s="8"/>
      <c r="B96" s="8" t="s">
        <v>46</v>
      </c>
      <c r="C96" s="8"/>
      <c r="D96" s="9">
        <f>SUM(D97:D100)</f>
        <v>1552000</v>
      </c>
      <c r="E96" s="9">
        <f>SUM(E97:E100)</f>
        <v>1451880</v>
      </c>
      <c r="F96" s="9">
        <f t="shared" si="4"/>
        <v>-100120</v>
      </c>
      <c r="G96" s="15">
        <f t="shared" si="8"/>
        <v>93.548969072164951</v>
      </c>
    </row>
    <row r="97" spans="1:7" s="10" customFormat="1" ht="18" customHeight="1" x14ac:dyDescent="0.3">
      <c r="A97" s="8"/>
      <c r="B97" s="8"/>
      <c r="C97" s="11" t="s">
        <v>68</v>
      </c>
      <c r="D97" s="9">
        <v>379000</v>
      </c>
      <c r="E97" s="9">
        <v>379080</v>
      </c>
      <c r="F97" s="9">
        <f t="shared" si="4"/>
        <v>80</v>
      </c>
      <c r="G97" s="15">
        <f t="shared" si="8"/>
        <v>100.02110817941951</v>
      </c>
    </row>
    <row r="98" spans="1:7" s="10" customFormat="1" ht="18" customHeight="1" x14ac:dyDescent="0.3">
      <c r="A98" s="8"/>
      <c r="B98" s="8"/>
      <c r="C98" s="8" t="s">
        <v>64</v>
      </c>
      <c r="D98" s="9">
        <v>85000</v>
      </c>
      <c r="E98" s="9">
        <v>85200</v>
      </c>
      <c r="F98" s="9">
        <f t="shared" si="4"/>
        <v>200</v>
      </c>
      <c r="G98" s="15">
        <f t="shared" si="8"/>
        <v>100.23529411764707</v>
      </c>
    </row>
    <row r="99" spans="1:7" s="10" customFormat="1" ht="18" customHeight="1" x14ac:dyDescent="0.3">
      <c r="A99" s="8"/>
      <c r="B99" s="8"/>
      <c r="C99" s="8" t="s">
        <v>65</v>
      </c>
      <c r="D99" s="9">
        <v>100000</v>
      </c>
      <c r="E99" s="9">
        <v>0</v>
      </c>
      <c r="F99" s="9">
        <f t="shared" si="4"/>
        <v>-100000</v>
      </c>
      <c r="G99" s="15">
        <f t="shared" si="8"/>
        <v>0</v>
      </c>
    </row>
    <row r="100" spans="1:7" s="10" customFormat="1" ht="18" customHeight="1" x14ac:dyDescent="0.3">
      <c r="A100" s="8"/>
      <c r="B100" s="8"/>
      <c r="C100" s="8" t="s">
        <v>66</v>
      </c>
      <c r="D100" s="9">
        <v>988000</v>
      </c>
      <c r="E100" s="9">
        <v>987600</v>
      </c>
      <c r="F100" s="9">
        <f t="shared" si="4"/>
        <v>-400</v>
      </c>
      <c r="G100" s="15">
        <f t="shared" si="8"/>
        <v>99.959514170040492</v>
      </c>
    </row>
    <row r="101" spans="1:7" s="10" customFormat="1" ht="18" customHeight="1" x14ac:dyDescent="0.3">
      <c r="A101" s="8"/>
      <c r="B101" s="8" t="s">
        <v>67</v>
      </c>
      <c r="C101" s="8"/>
      <c r="D101" s="9">
        <f>D102</f>
        <v>6000000</v>
      </c>
      <c r="E101" s="9">
        <f>E102</f>
        <v>6000000</v>
      </c>
      <c r="F101" s="9">
        <f t="shared" si="4"/>
        <v>0</v>
      </c>
      <c r="G101" s="15">
        <f t="shared" si="8"/>
        <v>100</v>
      </c>
    </row>
    <row r="102" spans="1:7" s="10" customFormat="1" ht="18" customHeight="1" x14ac:dyDescent="0.3">
      <c r="A102" s="8"/>
      <c r="B102" s="8"/>
      <c r="C102" s="8" t="s">
        <v>67</v>
      </c>
      <c r="D102" s="9">
        <v>6000000</v>
      </c>
      <c r="E102" s="9">
        <v>6000000</v>
      </c>
      <c r="F102" s="9">
        <f t="shared" si="4"/>
        <v>0</v>
      </c>
      <c r="G102" s="15">
        <f t="shared" si="8"/>
        <v>100</v>
      </c>
    </row>
    <row r="103" spans="1:7" s="10" customFormat="1" ht="18" customHeight="1" x14ac:dyDescent="0.3">
      <c r="A103" s="8" t="s">
        <v>91</v>
      </c>
      <c r="B103" s="8"/>
      <c r="C103" s="8"/>
      <c r="D103" s="9">
        <f>D104+D110+D115+D117</f>
        <v>62659000</v>
      </c>
      <c r="E103" s="9">
        <f>E104+E110+E115+E117</f>
        <v>61967020</v>
      </c>
      <c r="F103" s="9">
        <f t="shared" si="4"/>
        <v>-691980</v>
      </c>
      <c r="G103" s="15">
        <f t="shared" si="8"/>
        <v>98.89564148805438</v>
      </c>
    </row>
    <row r="104" spans="1:7" s="10" customFormat="1" ht="18" customHeight="1" x14ac:dyDescent="0.3">
      <c r="A104" s="8"/>
      <c r="B104" s="8" t="s">
        <v>52</v>
      </c>
      <c r="C104" s="8"/>
      <c r="D104" s="9">
        <f>SUM(D105:D109)</f>
        <v>58577000</v>
      </c>
      <c r="E104" s="9">
        <f>SUM(E105:E109)</f>
        <v>58375760</v>
      </c>
      <c r="F104" s="9">
        <f t="shared" si="4"/>
        <v>-201240</v>
      </c>
      <c r="G104" s="15">
        <f t="shared" si="8"/>
        <v>99.656452191133042</v>
      </c>
    </row>
    <row r="105" spans="1:7" s="10" customFormat="1" ht="18" customHeight="1" x14ac:dyDescent="0.3">
      <c r="A105" s="8"/>
      <c r="B105" s="8"/>
      <c r="C105" s="8" t="s">
        <v>26</v>
      </c>
      <c r="D105" s="9">
        <v>48437000</v>
      </c>
      <c r="E105" s="9">
        <v>48258380</v>
      </c>
      <c r="F105" s="9">
        <f t="shared" si="4"/>
        <v>-178620</v>
      </c>
      <c r="G105" s="15">
        <f t="shared" si="8"/>
        <v>99.631232322398162</v>
      </c>
    </row>
    <row r="106" spans="1:7" s="10" customFormat="1" ht="18" customHeight="1" x14ac:dyDescent="0.3">
      <c r="A106" s="8"/>
      <c r="B106" s="8"/>
      <c r="C106" s="8" t="s">
        <v>27</v>
      </c>
      <c r="D106" s="9">
        <v>1331000</v>
      </c>
      <c r="E106" s="9">
        <v>1330960</v>
      </c>
      <c r="F106" s="9">
        <f t="shared" si="4"/>
        <v>-40</v>
      </c>
      <c r="G106" s="15">
        <f t="shared" si="8"/>
        <v>99.996994740796396</v>
      </c>
    </row>
    <row r="107" spans="1:7" s="10" customFormat="1" ht="18" customHeight="1" x14ac:dyDescent="0.3">
      <c r="A107" s="8"/>
      <c r="B107" s="8"/>
      <c r="C107" s="8" t="s">
        <v>61</v>
      </c>
      <c r="D107" s="9">
        <v>2196000</v>
      </c>
      <c r="E107" s="9">
        <v>2187300</v>
      </c>
      <c r="F107" s="9">
        <f t="shared" si="4"/>
        <v>-8700</v>
      </c>
      <c r="G107" s="15">
        <f t="shared" si="8"/>
        <v>99.603825136612016</v>
      </c>
    </row>
    <row r="108" spans="1:7" s="10" customFormat="1" ht="18" customHeight="1" x14ac:dyDescent="0.3">
      <c r="A108" s="8"/>
      <c r="B108" s="8"/>
      <c r="C108" s="22" t="s">
        <v>29</v>
      </c>
      <c r="D108" s="9">
        <v>2581000</v>
      </c>
      <c r="E108" s="9">
        <v>2581960</v>
      </c>
      <c r="F108" s="9">
        <f t="shared" si="4"/>
        <v>960</v>
      </c>
      <c r="G108" s="15">
        <f t="shared" si="8"/>
        <v>100.03719488570322</v>
      </c>
    </row>
    <row r="109" spans="1:7" s="10" customFormat="1" ht="18" customHeight="1" x14ac:dyDescent="0.3">
      <c r="A109" s="8"/>
      <c r="B109" s="8"/>
      <c r="C109" s="8" t="s">
        <v>30</v>
      </c>
      <c r="D109" s="9">
        <v>4032000</v>
      </c>
      <c r="E109" s="9">
        <v>4017160</v>
      </c>
      <c r="F109" s="9">
        <f t="shared" si="4"/>
        <v>-14840</v>
      </c>
      <c r="G109" s="15">
        <f t="shared" si="8"/>
        <v>99.631944444444443</v>
      </c>
    </row>
    <row r="110" spans="1:7" s="10" customFormat="1" ht="18" customHeight="1" x14ac:dyDescent="0.3">
      <c r="A110" s="8"/>
      <c r="B110" s="8" t="s">
        <v>25</v>
      </c>
      <c r="C110" s="8"/>
      <c r="D110" s="9">
        <f>SUM(D111:D114)</f>
        <v>2866000</v>
      </c>
      <c r="E110" s="9">
        <f>SUM(E111:E114)</f>
        <v>2636110</v>
      </c>
      <c r="F110" s="9">
        <f t="shared" si="4"/>
        <v>-229890</v>
      </c>
      <c r="G110" s="15">
        <f t="shared" si="8"/>
        <v>91.978715980460564</v>
      </c>
    </row>
    <row r="111" spans="1:7" s="10" customFormat="1" ht="18" customHeight="1" x14ac:dyDescent="0.3">
      <c r="A111" s="8"/>
      <c r="B111" s="8"/>
      <c r="C111" s="8" t="s">
        <v>37</v>
      </c>
      <c r="D111" s="9">
        <v>900000</v>
      </c>
      <c r="E111" s="9">
        <v>827400</v>
      </c>
      <c r="F111" s="9">
        <f t="shared" si="4"/>
        <v>-72600</v>
      </c>
      <c r="G111" s="15">
        <f t="shared" si="8"/>
        <v>91.933333333333337</v>
      </c>
    </row>
    <row r="112" spans="1:7" s="10" customFormat="1" ht="18" customHeight="1" x14ac:dyDescent="0.3">
      <c r="A112" s="8"/>
      <c r="B112" s="8"/>
      <c r="C112" s="8" t="s">
        <v>38</v>
      </c>
      <c r="D112" s="9">
        <v>1627000</v>
      </c>
      <c r="E112" s="9">
        <v>1519410</v>
      </c>
      <c r="F112" s="9">
        <f t="shared" ref="F112:F175" si="9">E112-D112</f>
        <v>-107590</v>
      </c>
      <c r="G112" s="15">
        <f t="shared" si="8"/>
        <v>93.387215734480648</v>
      </c>
    </row>
    <row r="113" spans="1:7" s="10" customFormat="1" ht="18" customHeight="1" x14ac:dyDescent="0.3">
      <c r="A113" s="8"/>
      <c r="B113" s="8"/>
      <c r="C113" s="8" t="s">
        <v>39</v>
      </c>
      <c r="D113" s="9">
        <v>289000</v>
      </c>
      <c r="E113" s="9">
        <v>289300</v>
      </c>
      <c r="F113" s="9">
        <f t="shared" si="9"/>
        <v>300</v>
      </c>
      <c r="G113" s="15">
        <f t="shared" si="8"/>
        <v>100.1038062283737</v>
      </c>
    </row>
    <row r="114" spans="1:7" s="10" customFormat="1" ht="18" customHeight="1" x14ac:dyDescent="0.3">
      <c r="A114" s="8"/>
      <c r="B114" s="8"/>
      <c r="C114" s="8" t="s">
        <v>63</v>
      </c>
      <c r="D114" s="9">
        <v>50000</v>
      </c>
      <c r="E114" s="9">
        <v>0</v>
      </c>
      <c r="F114" s="9">
        <f t="shared" si="9"/>
        <v>-50000</v>
      </c>
      <c r="G114" s="15">
        <f t="shared" si="8"/>
        <v>0</v>
      </c>
    </row>
    <row r="115" spans="1:7" s="10" customFormat="1" ht="18" customHeight="1" x14ac:dyDescent="0.3">
      <c r="A115" s="8"/>
      <c r="B115" s="8" t="s">
        <v>32</v>
      </c>
      <c r="C115" s="8"/>
      <c r="D115" s="9">
        <f>D116</f>
        <v>394000</v>
      </c>
      <c r="E115" s="9">
        <f>E116</f>
        <v>183010</v>
      </c>
      <c r="F115" s="9">
        <f t="shared" si="9"/>
        <v>-210990</v>
      </c>
      <c r="G115" s="15">
        <f t="shared" si="8"/>
        <v>46.449238578680202</v>
      </c>
    </row>
    <row r="116" spans="1:7" s="10" customFormat="1" ht="18" customHeight="1" x14ac:dyDescent="0.3">
      <c r="A116" s="8"/>
      <c r="B116" s="8"/>
      <c r="C116" s="8" t="s">
        <v>35</v>
      </c>
      <c r="D116" s="9">
        <v>394000</v>
      </c>
      <c r="E116" s="9">
        <v>183010</v>
      </c>
      <c r="F116" s="9">
        <f t="shared" si="9"/>
        <v>-210990</v>
      </c>
      <c r="G116" s="15">
        <f t="shared" si="8"/>
        <v>46.449238578680202</v>
      </c>
    </row>
    <row r="117" spans="1:7" s="10" customFormat="1" ht="18" customHeight="1" x14ac:dyDescent="0.3">
      <c r="A117" s="8"/>
      <c r="B117" s="8" t="s">
        <v>46</v>
      </c>
      <c r="C117" s="8"/>
      <c r="D117" s="9">
        <f>SUM(D118:D121)</f>
        <v>822000</v>
      </c>
      <c r="E117" s="9">
        <f>SUM(E118:E121)</f>
        <v>772140</v>
      </c>
      <c r="F117" s="9">
        <f t="shared" si="9"/>
        <v>-49860</v>
      </c>
      <c r="G117" s="15">
        <f t="shared" si="8"/>
        <v>93.934306569343065</v>
      </c>
    </row>
    <row r="118" spans="1:7" s="10" customFormat="1" ht="18" customHeight="1" x14ac:dyDescent="0.3">
      <c r="A118" s="8"/>
      <c r="B118" s="8"/>
      <c r="C118" s="11" t="s">
        <v>68</v>
      </c>
      <c r="D118" s="9">
        <v>156000</v>
      </c>
      <c r="E118" s="9">
        <v>156040</v>
      </c>
      <c r="F118" s="9">
        <f t="shared" si="9"/>
        <v>40</v>
      </c>
      <c r="G118" s="15">
        <f t="shared" si="8"/>
        <v>100.02564102564102</v>
      </c>
    </row>
    <row r="119" spans="1:7" s="10" customFormat="1" ht="18" customHeight="1" x14ac:dyDescent="0.3">
      <c r="A119" s="8"/>
      <c r="B119" s="8"/>
      <c r="C119" s="8" t="s">
        <v>64</v>
      </c>
      <c r="D119" s="9">
        <v>71000</v>
      </c>
      <c r="E119" s="9">
        <v>71000</v>
      </c>
      <c r="F119" s="9">
        <f t="shared" si="9"/>
        <v>0</v>
      </c>
      <c r="G119" s="15">
        <f t="shared" si="8"/>
        <v>100</v>
      </c>
    </row>
    <row r="120" spans="1:7" s="10" customFormat="1" ht="18" customHeight="1" x14ac:dyDescent="0.3">
      <c r="A120" s="8"/>
      <c r="B120" s="8"/>
      <c r="C120" s="8" t="s">
        <v>65</v>
      </c>
      <c r="D120" s="9">
        <v>50000</v>
      </c>
      <c r="E120" s="9">
        <v>0</v>
      </c>
      <c r="F120" s="9">
        <f t="shared" si="9"/>
        <v>-50000</v>
      </c>
      <c r="G120" s="15">
        <f t="shared" si="8"/>
        <v>0</v>
      </c>
    </row>
    <row r="121" spans="1:7" s="10" customFormat="1" ht="18" customHeight="1" x14ac:dyDescent="0.3">
      <c r="A121" s="8"/>
      <c r="B121" s="8"/>
      <c r="C121" s="8" t="s">
        <v>66</v>
      </c>
      <c r="D121" s="9">
        <v>545000</v>
      </c>
      <c r="E121" s="9">
        <v>545100</v>
      </c>
      <c r="F121" s="9">
        <f t="shared" si="9"/>
        <v>100</v>
      </c>
      <c r="G121" s="15">
        <f t="shared" si="8"/>
        <v>100.01834862385321</v>
      </c>
    </row>
    <row r="122" spans="1:7" x14ac:dyDescent="0.3">
      <c r="A122" s="8" t="s">
        <v>71</v>
      </c>
      <c r="B122" s="8"/>
      <c r="C122" s="8"/>
      <c r="D122" s="31">
        <f>D123+D126+D132+D129+D135+D138+D141+D144+D147+D150+D153+D156+D159+D162</f>
        <v>910645560</v>
      </c>
      <c r="E122" s="31">
        <f>E123+E126+E132+E129+E135+E138+E141+E144+E147+E150+E153+E156+E159+E162</f>
        <v>902781086</v>
      </c>
      <c r="F122" s="31">
        <f t="shared" si="9"/>
        <v>-7864474</v>
      </c>
      <c r="G122" s="15">
        <f t="shared" si="8"/>
        <v>99.136384742270096</v>
      </c>
    </row>
    <row r="123" spans="1:7" x14ac:dyDescent="0.3">
      <c r="A123" s="8"/>
      <c r="B123" s="8" t="s">
        <v>72</v>
      </c>
      <c r="C123" s="8"/>
      <c r="D123" s="9">
        <f>D124+D125</f>
        <v>91300000</v>
      </c>
      <c r="E123" s="9">
        <f>E124+E125</f>
        <v>90614014</v>
      </c>
      <c r="F123" s="9">
        <f t="shared" si="9"/>
        <v>-685986</v>
      </c>
      <c r="G123" s="15">
        <f t="shared" si="8"/>
        <v>99.24864622124862</v>
      </c>
    </row>
    <row r="124" spans="1:7" x14ac:dyDescent="0.3">
      <c r="A124" s="8"/>
      <c r="B124" s="8"/>
      <c r="C124" s="8" t="s">
        <v>52</v>
      </c>
      <c r="D124" s="9">
        <v>55400000</v>
      </c>
      <c r="E124" s="9">
        <v>54472200</v>
      </c>
      <c r="F124" s="9">
        <f t="shared" si="9"/>
        <v>-927800</v>
      </c>
      <c r="G124" s="15">
        <f t="shared" si="8"/>
        <v>98.325270758122741</v>
      </c>
    </row>
    <row r="125" spans="1:7" x14ac:dyDescent="0.3">
      <c r="A125" s="8"/>
      <c r="B125" s="8"/>
      <c r="C125" s="8" t="s">
        <v>25</v>
      </c>
      <c r="D125" s="9">
        <v>35900000</v>
      </c>
      <c r="E125" s="9">
        <v>36141814</v>
      </c>
      <c r="F125" s="9">
        <f t="shared" si="9"/>
        <v>241814</v>
      </c>
      <c r="G125" s="15">
        <f t="shared" si="8"/>
        <v>100.67357660167131</v>
      </c>
    </row>
    <row r="126" spans="1:7" x14ac:dyDescent="0.3">
      <c r="A126" s="8"/>
      <c r="B126" s="8" t="s">
        <v>100</v>
      </c>
      <c r="C126" s="8"/>
      <c r="D126" s="9">
        <f>D127+D128</f>
        <v>33835000</v>
      </c>
      <c r="E126" s="9">
        <f>E127+E128</f>
        <v>33826390</v>
      </c>
      <c r="F126" s="9">
        <f t="shared" si="9"/>
        <v>-8610</v>
      </c>
      <c r="G126" s="15">
        <f t="shared" si="8"/>
        <v>99.974552977685832</v>
      </c>
    </row>
    <row r="127" spans="1:7" x14ac:dyDescent="0.3">
      <c r="A127" s="8"/>
      <c r="B127" s="8"/>
      <c r="C127" s="8" t="s">
        <v>52</v>
      </c>
      <c r="D127" s="9">
        <v>28750000</v>
      </c>
      <c r="E127" s="9">
        <v>28545110</v>
      </c>
      <c r="F127" s="9">
        <f t="shared" si="9"/>
        <v>-204890</v>
      </c>
      <c r="G127" s="15">
        <f t="shared" si="8"/>
        <v>99.287339130434788</v>
      </c>
    </row>
    <row r="128" spans="1:7" x14ac:dyDescent="0.3">
      <c r="A128" s="8"/>
      <c r="B128" s="8"/>
      <c r="C128" s="8" t="s">
        <v>25</v>
      </c>
      <c r="D128" s="9">
        <v>5085000</v>
      </c>
      <c r="E128" s="9">
        <v>5281280</v>
      </c>
      <c r="F128" s="9">
        <f t="shared" si="9"/>
        <v>196280</v>
      </c>
      <c r="G128" s="15">
        <f t="shared" ref="G128" si="10">E128/D128*100</f>
        <v>103.85998033431663</v>
      </c>
    </row>
    <row r="129" spans="1:7" x14ac:dyDescent="0.3">
      <c r="A129" s="8"/>
      <c r="B129" s="8" t="s">
        <v>101</v>
      </c>
      <c r="C129" s="8"/>
      <c r="D129" s="9">
        <f>D130+D131</f>
        <v>0</v>
      </c>
      <c r="E129" s="9">
        <f>E130+E131</f>
        <v>0</v>
      </c>
      <c r="F129" s="9">
        <f t="shared" si="9"/>
        <v>0</v>
      </c>
      <c r="G129" s="15">
        <v>0</v>
      </c>
    </row>
    <row r="130" spans="1:7" x14ac:dyDescent="0.3">
      <c r="A130" s="8"/>
      <c r="B130" s="8"/>
      <c r="C130" s="8" t="s">
        <v>52</v>
      </c>
      <c r="D130" s="9">
        <v>0</v>
      </c>
      <c r="E130" s="9">
        <v>0</v>
      </c>
      <c r="F130" s="9">
        <f t="shared" si="9"/>
        <v>0</v>
      </c>
      <c r="G130" s="15">
        <v>0</v>
      </c>
    </row>
    <row r="131" spans="1:7" x14ac:dyDescent="0.3">
      <c r="A131" s="8"/>
      <c r="B131" s="8"/>
      <c r="C131" s="8" t="s">
        <v>25</v>
      </c>
      <c r="D131" s="9">
        <v>0</v>
      </c>
      <c r="E131" s="9">
        <v>0</v>
      </c>
      <c r="F131" s="9">
        <f t="shared" si="9"/>
        <v>0</v>
      </c>
      <c r="G131" s="15">
        <v>0</v>
      </c>
    </row>
    <row r="132" spans="1:7" x14ac:dyDescent="0.3">
      <c r="A132" s="8"/>
      <c r="B132" s="8" t="s">
        <v>73</v>
      </c>
      <c r="C132" s="8"/>
      <c r="D132" s="9">
        <f>D133+D134</f>
        <v>10456000</v>
      </c>
      <c r="E132" s="9">
        <f>E133+E134</f>
        <v>10378440</v>
      </c>
      <c r="F132" s="9">
        <f t="shared" si="9"/>
        <v>-77560</v>
      </c>
      <c r="G132" s="15">
        <f t="shared" ref="G132:G168" si="11">E132/D132*100</f>
        <v>99.258224942616678</v>
      </c>
    </row>
    <row r="133" spans="1:7" x14ac:dyDescent="0.3">
      <c r="A133" s="8"/>
      <c r="B133" s="8"/>
      <c r="C133" s="8" t="s">
        <v>52</v>
      </c>
      <c r="D133" s="9">
        <v>10307000</v>
      </c>
      <c r="E133" s="9">
        <v>10237540</v>
      </c>
      <c r="F133" s="9">
        <f t="shared" si="9"/>
        <v>-69460</v>
      </c>
      <c r="G133" s="15">
        <f t="shared" si="11"/>
        <v>99.326089065683519</v>
      </c>
    </row>
    <row r="134" spans="1:7" x14ac:dyDescent="0.3">
      <c r="A134" s="8"/>
      <c r="B134" s="8"/>
      <c r="C134" s="8" t="s">
        <v>25</v>
      </c>
      <c r="D134" s="9">
        <v>149000</v>
      </c>
      <c r="E134" s="9">
        <v>140900</v>
      </c>
      <c r="F134" s="9">
        <f t="shared" si="9"/>
        <v>-8100</v>
      </c>
      <c r="G134" s="15">
        <f t="shared" si="11"/>
        <v>94.56375838926175</v>
      </c>
    </row>
    <row r="135" spans="1:7" x14ac:dyDescent="0.3">
      <c r="A135" s="8"/>
      <c r="B135" s="8" t="s">
        <v>74</v>
      </c>
      <c r="C135" s="8"/>
      <c r="D135" s="9">
        <f>D136+D137</f>
        <v>73370000</v>
      </c>
      <c r="E135" s="9">
        <f>E136+E137</f>
        <v>73083450</v>
      </c>
      <c r="F135" s="9">
        <f t="shared" si="9"/>
        <v>-286550</v>
      </c>
      <c r="G135" s="15">
        <f t="shared" si="11"/>
        <v>99.609445277361317</v>
      </c>
    </row>
    <row r="136" spans="1:7" x14ac:dyDescent="0.3">
      <c r="A136" s="8"/>
      <c r="B136" s="8"/>
      <c r="C136" s="8" t="s">
        <v>52</v>
      </c>
      <c r="D136" s="9">
        <v>63270000</v>
      </c>
      <c r="E136" s="9">
        <v>62530910</v>
      </c>
      <c r="F136" s="9">
        <f t="shared" si="9"/>
        <v>-739090</v>
      </c>
      <c r="G136" s="15">
        <f t="shared" si="11"/>
        <v>98.831847637110798</v>
      </c>
    </row>
    <row r="137" spans="1:7" x14ac:dyDescent="0.3">
      <c r="A137" s="8"/>
      <c r="B137" s="8"/>
      <c r="C137" s="8" t="s">
        <v>25</v>
      </c>
      <c r="D137" s="9">
        <v>10100000</v>
      </c>
      <c r="E137" s="9">
        <v>10552540</v>
      </c>
      <c r="F137" s="9">
        <f t="shared" si="9"/>
        <v>452540</v>
      </c>
      <c r="G137" s="15">
        <f t="shared" si="11"/>
        <v>104.48059405940595</v>
      </c>
    </row>
    <row r="138" spans="1:7" x14ac:dyDescent="0.3">
      <c r="A138" s="8"/>
      <c r="B138" s="8" t="s">
        <v>102</v>
      </c>
      <c r="C138" s="8"/>
      <c r="D138" s="9">
        <f>D139+D140</f>
        <v>49900000</v>
      </c>
      <c r="E138" s="9">
        <f>E139+E140</f>
        <v>49899010</v>
      </c>
      <c r="F138" s="31">
        <f t="shared" si="9"/>
        <v>-990</v>
      </c>
      <c r="G138" s="15">
        <f t="shared" si="11"/>
        <v>99.998016032064129</v>
      </c>
    </row>
    <row r="139" spans="1:7" x14ac:dyDescent="0.3">
      <c r="A139" s="8"/>
      <c r="B139" s="8"/>
      <c r="C139" s="8" t="s">
        <v>52</v>
      </c>
      <c r="D139" s="9">
        <v>44600000</v>
      </c>
      <c r="E139" s="9">
        <v>44244510</v>
      </c>
      <c r="F139" s="31">
        <f t="shared" si="9"/>
        <v>-355490</v>
      </c>
      <c r="G139" s="15">
        <f t="shared" si="11"/>
        <v>99.202937219730941</v>
      </c>
    </row>
    <row r="140" spans="1:7" x14ac:dyDescent="0.3">
      <c r="A140" s="8"/>
      <c r="B140" s="8"/>
      <c r="C140" s="8" t="s">
        <v>25</v>
      </c>
      <c r="D140" s="9">
        <v>5300000</v>
      </c>
      <c r="E140" s="9">
        <v>5654500</v>
      </c>
      <c r="F140" s="9">
        <f t="shared" si="9"/>
        <v>354500</v>
      </c>
      <c r="G140" s="15">
        <f t="shared" si="11"/>
        <v>106.68867924528303</v>
      </c>
    </row>
    <row r="141" spans="1:7" x14ac:dyDescent="0.3">
      <c r="A141" s="8"/>
      <c r="B141" s="11" t="s">
        <v>75</v>
      </c>
      <c r="C141" s="8"/>
      <c r="D141" s="9">
        <f>D142+D143</f>
        <v>39000000</v>
      </c>
      <c r="E141" s="9">
        <f>E142+E143</f>
        <v>38699340</v>
      </c>
      <c r="F141" s="9">
        <f t="shared" si="9"/>
        <v>-300660</v>
      </c>
      <c r="G141" s="15">
        <f t="shared" si="11"/>
        <v>99.229076923076917</v>
      </c>
    </row>
    <row r="142" spans="1:7" x14ac:dyDescent="0.3">
      <c r="A142" s="8"/>
      <c r="B142" s="8"/>
      <c r="C142" s="8" t="s">
        <v>52</v>
      </c>
      <c r="D142" s="9">
        <v>32800000</v>
      </c>
      <c r="E142" s="9">
        <v>32465480</v>
      </c>
      <c r="F142" s="9">
        <f t="shared" si="9"/>
        <v>-334520</v>
      </c>
      <c r="G142" s="15">
        <f t="shared" si="11"/>
        <v>98.980121951219516</v>
      </c>
    </row>
    <row r="143" spans="1:7" x14ac:dyDescent="0.3">
      <c r="A143" s="8"/>
      <c r="B143" s="8"/>
      <c r="C143" s="8" t="s">
        <v>25</v>
      </c>
      <c r="D143" s="9">
        <v>6200000</v>
      </c>
      <c r="E143" s="9">
        <v>6233860</v>
      </c>
      <c r="F143" s="9">
        <f t="shared" si="9"/>
        <v>33860</v>
      </c>
      <c r="G143" s="15">
        <f t="shared" si="11"/>
        <v>100.54612903225805</v>
      </c>
    </row>
    <row r="144" spans="1:7" x14ac:dyDescent="0.3">
      <c r="A144" s="8"/>
      <c r="B144" s="24" t="s">
        <v>76</v>
      </c>
      <c r="C144" s="8"/>
      <c r="D144" s="9">
        <f>D145+D146</f>
        <v>104130000</v>
      </c>
      <c r="E144" s="9">
        <f>E145+E146</f>
        <v>103286220</v>
      </c>
      <c r="F144" s="9">
        <f t="shared" si="9"/>
        <v>-843780</v>
      </c>
      <c r="G144" s="15">
        <f t="shared" si="11"/>
        <v>99.189685969461252</v>
      </c>
    </row>
    <row r="145" spans="1:7" x14ac:dyDescent="0.3">
      <c r="A145" s="8"/>
      <c r="B145" s="8"/>
      <c r="C145" s="8" t="s">
        <v>52</v>
      </c>
      <c r="D145" s="9">
        <v>97430000</v>
      </c>
      <c r="E145" s="9">
        <v>96330930</v>
      </c>
      <c r="F145" s="9">
        <f t="shared" si="9"/>
        <v>-1099070</v>
      </c>
      <c r="G145" s="15">
        <f t="shared" si="11"/>
        <v>98.87193882787642</v>
      </c>
    </row>
    <row r="146" spans="1:7" x14ac:dyDescent="0.3">
      <c r="A146" s="8"/>
      <c r="B146" s="8"/>
      <c r="C146" s="8" t="s">
        <v>25</v>
      </c>
      <c r="D146" s="9">
        <v>6700000</v>
      </c>
      <c r="E146" s="9">
        <v>6955290</v>
      </c>
      <c r="F146" s="9">
        <f t="shared" si="9"/>
        <v>255290</v>
      </c>
      <c r="G146" s="15">
        <f t="shared" si="11"/>
        <v>103.81029850746269</v>
      </c>
    </row>
    <row r="147" spans="1:7" x14ac:dyDescent="0.3">
      <c r="A147" s="8"/>
      <c r="B147" s="24" t="s">
        <v>103</v>
      </c>
      <c r="C147" s="8"/>
      <c r="D147" s="9">
        <f>D148+D149</f>
        <v>130865000</v>
      </c>
      <c r="E147" s="9">
        <f>E148+E149</f>
        <v>130860850</v>
      </c>
      <c r="F147" s="9">
        <f t="shared" si="9"/>
        <v>-4150</v>
      </c>
      <c r="G147" s="15">
        <f t="shared" si="11"/>
        <v>99.996828793030986</v>
      </c>
    </row>
    <row r="148" spans="1:7" x14ac:dyDescent="0.3">
      <c r="A148" s="8"/>
      <c r="B148" s="8"/>
      <c r="C148" s="8" t="s">
        <v>52</v>
      </c>
      <c r="D148" s="9">
        <v>44065000</v>
      </c>
      <c r="E148" s="9">
        <v>43128460</v>
      </c>
      <c r="F148" s="9">
        <f t="shared" si="9"/>
        <v>-936540</v>
      </c>
      <c r="G148" s="15">
        <f t="shared" si="11"/>
        <v>97.874639736752528</v>
      </c>
    </row>
    <row r="149" spans="1:7" x14ac:dyDescent="0.3">
      <c r="A149" s="8"/>
      <c r="B149" s="8"/>
      <c r="C149" s="8" t="s">
        <v>25</v>
      </c>
      <c r="D149" s="9">
        <v>86800000</v>
      </c>
      <c r="E149" s="9">
        <v>87732390</v>
      </c>
      <c r="F149" s="9">
        <f t="shared" si="9"/>
        <v>932390</v>
      </c>
      <c r="G149" s="15">
        <f t="shared" si="11"/>
        <v>101.07418202764977</v>
      </c>
    </row>
    <row r="150" spans="1:7" x14ac:dyDescent="0.3">
      <c r="A150" s="8"/>
      <c r="B150" s="8" t="s">
        <v>104</v>
      </c>
      <c r="C150" s="8"/>
      <c r="D150" s="9">
        <f>D151+D152</f>
        <v>72125000</v>
      </c>
      <c r="E150" s="9">
        <f>E151+E152</f>
        <v>72123212</v>
      </c>
      <c r="F150" s="9">
        <f t="shared" si="9"/>
        <v>-1788</v>
      </c>
      <c r="G150" s="15">
        <f t="shared" si="11"/>
        <v>99.997520970537252</v>
      </c>
    </row>
    <row r="151" spans="1:7" x14ac:dyDescent="0.3">
      <c r="A151" s="8"/>
      <c r="B151" s="8"/>
      <c r="C151" s="8" t="s">
        <v>52</v>
      </c>
      <c r="D151" s="9">
        <v>35000000</v>
      </c>
      <c r="E151" s="9">
        <v>34967290</v>
      </c>
      <c r="F151" s="9">
        <f t="shared" si="9"/>
        <v>-32710</v>
      </c>
      <c r="G151" s="15">
        <f t="shared" si="11"/>
        <v>99.906542857142853</v>
      </c>
    </row>
    <row r="152" spans="1:7" x14ac:dyDescent="0.3">
      <c r="A152" s="8"/>
      <c r="B152" s="8"/>
      <c r="C152" s="8" t="s">
        <v>25</v>
      </c>
      <c r="D152" s="9">
        <v>37125000</v>
      </c>
      <c r="E152" s="9">
        <v>37155922</v>
      </c>
      <c r="F152" s="9">
        <f t="shared" si="9"/>
        <v>30922</v>
      </c>
      <c r="G152" s="15">
        <f t="shared" si="11"/>
        <v>100.08329158249158</v>
      </c>
    </row>
    <row r="153" spans="1:7" x14ac:dyDescent="0.3">
      <c r="A153" s="8"/>
      <c r="B153" s="8" t="s">
        <v>77</v>
      </c>
      <c r="C153" s="8"/>
      <c r="D153" s="9">
        <f>D154+D155</f>
        <v>118750000</v>
      </c>
      <c r="E153" s="9">
        <f>E154+E155</f>
        <v>118140910</v>
      </c>
      <c r="F153" s="9">
        <f t="shared" si="9"/>
        <v>-609090</v>
      </c>
      <c r="G153" s="15">
        <f t="shared" si="11"/>
        <v>99.487082105263156</v>
      </c>
    </row>
    <row r="154" spans="1:7" x14ac:dyDescent="0.3">
      <c r="A154" s="8"/>
      <c r="B154" s="8"/>
      <c r="C154" s="8" t="s">
        <v>52</v>
      </c>
      <c r="D154" s="9">
        <v>112180000</v>
      </c>
      <c r="E154" s="9">
        <v>111638970</v>
      </c>
      <c r="F154" s="9">
        <f t="shared" si="9"/>
        <v>-541030</v>
      </c>
      <c r="G154" s="15">
        <f t="shared" si="11"/>
        <v>99.517712604742385</v>
      </c>
    </row>
    <row r="155" spans="1:7" x14ac:dyDescent="0.3">
      <c r="A155" s="8"/>
      <c r="B155" s="8"/>
      <c r="C155" s="8" t="s">
        <v>25</v>
      </c>
      <c r="D155" s="9">
        <v>6570000</v>
      </c>
      <c r="E155" s="9">
        <v>6501940</v>
      </c>
      <c r="F155" s="9">
        <f t="shared" si="9"/>
        <v>-68060</v>
      </c>
      <c r="G155" s="15">
        <f t="shared" si="11"/>
        <v>98.964079147640788</v>
      </c>
    </row>
    <row r="156" spans="1:7" x14ac:dyDescent="0.3">
      <c r="A156" s="8"/>
      <c r="B156" s="8" t="s">
        <v>78</v>
      </c>
      <c r="C156" s="8"/>
      <c r="D156" s="9">
        <f>D157+D158</f>
        <v>140250000</v>
      </c>
      <c r="E156" s="9">
        <f>E157+E158</f>
        <v>137001270</v>
      </c>
      <c r="F156" s="31">
        <f t="shared" si="9"/>
        <v>-3248730</v>
      </c>
      <c r="G156" s="15">
        <f t="shared" si="11"/>
        <v>97.683614973262038</v>
      </c>
    </row>
    <row r="157" spans="1:7" x14ac:dyDescent="0.3">
      <c r="A157" s="8"/>
      <c r="B157" s="8"/>
      <c r="C157" s="8" t="s">
        <v>52</v>
      </c>
      <c r="D157" s="9">
        <v>127850000</v>
      </c>
      <c r="E157" s="9">
        <v>124670250</v>
      </c>
      <c r="F157" s="31">
        <f t="shared" si="9"/>
        <v>-3179750</v>
      </c>
      <c r="G157" s="15">
        <f t="shared" si="11"/>
        <v>97.51290574892451</v>
      </c>
    </row>
    <row r="158" spans="1:7" x14ac:dyDescent="0.3">
      <c r="A158" s="8"/>
      <c r="B158" s="11"/>
      <c r="C158" s="8" t="s">
        <v>25</v>
      </c>
      <c r="D158" s="9">
        <v>12400000</v>
      </c>
      <c r="E158" s="9">
        <v>12331020</v>
      </c>
      <c r="F158" s="9">
        <f t="shared" si="9"/>
        <v>-68980</v>
      </c>
      <c r="G158" s="15">
        <f t="shared" si="11"/>
        <v>99.443709677419349</v>
      </c>
    </row>
    <row r="159" spans="1:7" x14ac:dyDescent="0.3">
      <c r="A159" s="8"/>
      <c r="B159" s="11" t="s">
        <v>79</v>
      </c>
      <c r="C159" s="8"/>
      <c r="D159" s="9">
        <f>D160+D161</f>
        <v>25420000</v>
      </c>
      <c r="E159" s="9">
        <f>E160+E161</f>
        <v>25390540</v>
      </c>
      <c r="F159" s="9">
        <f t="shared" si="9"/>
        <v>-29460</v>
      </c>
      <c r="G159" s="15">
        <f t="shared" si="11"/>
        <v>99.884107002360338</v>
      </c>
    </row>
    <row r="160" spans="1:7" x14ac:dyDescent="0.3">
      <c r="A160" s="8"/>
      <c r="B160" s="11"/>
      <c r="C160" s="8" t="s">
        <v>52</v>
      </c>
      <c r="D160" s="9">
        <v>25340000</v>
      </c>
      <c r="E160" s="9">
        <v>25310540</v>
      </c>
      <c r="F160" s="9">
        <f t="shared" si="9"/>
        <v>-29460</v>
      </c>
      <c r="G160" s="15">
        <f t="shared" si="11"/>
        <v>99.883741120757691</v>
      </c>
    </row>
    <row r="161" spans="1:7" x14ac:dyDescent="0.3">
      <c r="A161" s="8"/>
      <c r="B161" s="11"/>
      <c r="C161" s="8" t="s">
        <v>171</v>
      </c>
      <c r="D161" s="9">
        <v>80000</v>
      </c>
      <c r="E161" s="9">
        <v>80000</v>
      </c>
      <c r="F161" s="9">
        <f t="shared" si="9"/>
        <v>0</v>
      </c>
      <c r="G161" s="15">
        <v>0</v>
      </c>
    </row>
    <row r="162" spans="1:7" x14ac:dyDescent="0.3">
      <c r="A162" s="8"/>
      <c r="B162" s="26" t="s">
        <v>80</v>
      </c>
      <c r="C162" s="8"/>
      <c r="D162" s="9">
        <f>D163</f>
        <v>21244560</v>
      </c>
      <c r="E162" s="9">
        <f>E163</f>
        <v>19477440</v>
      </c>
      <c r="F162" s="9">
        <f t="shared" si="9"/>
        <v>-1767120</v>
      </c>
      <c r="G162" s="15">
        <f t="shared" si="11"/>
        <v>91.682011771484085</v>
      </c>
    </row>
    <row r="163" spans="1:7" ht="21" x14ac:dyDescent="0.3">
      <c r="A163" s="8"/>
      <c r="B163" s="11"/>
      <c r="C163" s="25" t="s">
        <v>106</v>
      </c>
      <c r="D163" s="9">
        <v>21244560</v>
      </c>
      <c r="E163" s="9">
        <v>19477440</v>
      </c>
      <c r="F163" s="9">
        <f t="shared" si="9"/>
        <v>-1767120</v>
      </c>
      <c r="G163" s="15">
        <f t="shared" si="11"/>
        <v>91.682011771484085</v>
      </c>
    </row>
    <row r="164" spans="1:7" ht="21" x14ac:dyDescent="0.3">
      <c r="A164" s="25" t="s">
        <v>82</v>
      </c>
      <c r="B164" s="11"/>
      <c r="C164" s="18"/>
      <c r="D164" s="9">
        <f>D165</f>
        <v>150000000</v>
      </c>
      <c r="E164" s="9">
        <f>E165</f>
        <v>149998888</v>
      </c>
      <c r="F164" s="9">
        <f t="shared" si="9"/>
        <v>-1112</v>
      </c>
      <c r="G164" s="15">
        <f t="shared" si="11"/>
        <v>99.999258666666663</v>
      </c>
    </row>
    <row r="165" spans="1:7" ht="21" x14ac:dyDescent="0.3">
      <c r="A165" s="8"/>
      <c r="B165" s="25" t="s">
        <v>82</v>
      </c>
      <c r="C165" s="18"/>
      <c r="D165" s="9">
        <f>D166</f>
        <v>150000000</v>
      </c>
      <c r="E165" s="9">
        <f>E166</f>
        <v>149998888</v>
      </c>
      <c r="F165" s="9">
        <f t="shared" si="9"/>
        <v>-1112</v>
      </c>
      <c r="G165" s="15">
        <f t="shared" si="11"/>
        <v>99.999258666666663</v>
      </c>
    </row>
    <row r="166" spans="1:7" ht="21" x14ac:dyDescent="0.3">
      <c r="A166" s="8"/>
      <c r="B166" s="11"/>
      <c r="C166" s="25" t="s">
        <v>82</v>
      </c>
      <c r="D166" s="9">
        <v>150000000</v>
      </c>
      <c r="E166" s="9">
        <v>149998888</v>
      </c>
      <c r="F166" s="9">
        <f t="shared" si="9"/>
        <v>-1112</v>
      </c>
      <c r="G166" s="15">
        <f t="shared" si="11"/>
        <v>99.999258666666663</v>
      </c>
    </row>
    <row r="167" spans="1:7" s="10" customFormat="1" ht="18" customHeight="1" x14ac:dyDescent="0.3">
      <c r="A167" s="8" t="s">
        <v>55</v>
      </c>
      <c r="B167" s="8"/>
      <c r="C167" s="8"/>
      <c r="D167" s="9">
        <f>D168</f>
        <v>12146484</v>
      </c>
      <c r="E167" s="9">
        <f>E168</f>
        <v>12146048</v>
      </c>
      <c r="F167" s="9">
        <f t="shared" si="9"/>
        <v>-436</v>
      </c>
      <c r="G167" s="15">
        <f t="shared" si="11"/>
        <v>99.996410483889818</v>
      </c>
    </row>
    <row r="168" spans="1:7" s="10" customFormat="1" ht="18" customHeight="1" x14ac:dyDescent="0.3">
      <c r="A168" s="8"/>
      <c r="B168" s="8" t="s">
        <v>55</v>
      </c>
      <c r="C168" s="8"/>
      <c r="D168" s="9">
        <f>D169</f>
        <v>12146484</v>
      </c>
      <c r="E168" s="9">
        <f>E169</f>
        <v>12146048</v>
      </c>
      <c r="F168" s="9">
        <f t="shared" si="9"/>
        <v>-436</v>
      </c>
      <c r="G168" s="15">
        <f t="shared" si="11"/>
        <v>99.996410483889818</v>
      </c>
    </row>
    <row r="169" spans="1:7" s="10" customFormat="1" ht="18" customHeight="1" x14ac:dyDescent="0.3">
      <c r="A169" s="8"/>
      <c r="B169" s="8"/>
      <c r="C169" s="8" t="s">
        <v>55</v>
      </c>
      <c r="D169" s="9">
        <f>11392484+754000</f>
        <v>12146484</v>
      </c>
      <c r="E169" s="9">
        <f>753564+11392484</f>
        <v>12146048</v>
      </c>
      <c r="F169" s="9">
        <f t="shared" si="9"/>
        <v>-436</v>
      </c>
      <c r="G169" s="15">
        <f t="shared" ref="G169:G179" si="12">E169/D169*100</f>
        <v>99.996410483889818</v>
      </c>
    </row>
    <row r="170" spans="1:7" s="10" customFormat="1" ht="18" customHeight="1" x14ac:dyDescent="0.3">
      <c r="A170" s="8" t="s">
        <v>56</v>
      </c>
      <c r="B170" s="8"/>
      <c r="C170" s="8"/>
      <c r="D170" s="9">
        <f>D171</f>
        <v>1197956</v>
      </c>
      <c r="E170" s="9">
        <f>E171</f>
        <v>20250</v>
      </c>
      <c r="F170" s="9">
        <f t="shared" si="9"/>
        <v>-1177706</v>
      </c>
      <c r="G170" s="15">
        <f t="shared" si="12"/>
        <v>1.6903792793725312</v>
      </c>
    </row>
    <row r="171" spans="1:7" s="10" customFormat="1" ht="18" customHeight="1" x14ac:dyDescent="0.3">
      <c r="A171" s="8"/>
      <c r="B171" s="8" t="s">
        <v>56</v>
      </c>
      <c r="C171" s="11"/>
      <c r="D171" s="9">
        <f>D172</f>
        <v>1197956</v>
      </c>
      <c r="E171" s="9">
        <f>E172</f>
        <v>20250</v>
      </c>
      <c r="F171" s="9">
        <f t="shared" si="9"/>
        <v>-1177706</v>
      </c>
      <c r="G171" s="15">
        <f t="shared" si="12"/>
        <v>1.6903792793725312</v>
      </c>
    </row>
    <row r="172" spans="1:7" s="10" customFormat="1" ht="18" customHeight="1" x14ac:dyDescent="0.3">
      <c r="A172" s="8"/>
      <c r="B172" s="8"/>
      <c r="C172" s="8" t="s">
        <v>56</v>
      </c>
      <c r="D172" s="9">
        <f>20000+305956+772000+100000</f>
        <v>1197956</v>
      </c>
      <c r="E172" s="9">
        <v>20250</v>
      </c>
      <c r="F172" s="9">
        <f t="shared" si="9"/>
        <v>-1177706</v>
      </c>
      <c r="G172" s="15">
        <f t="shared" si="12"/>
        <v>1.6903792793725312</v>
      </c>
    </row>
    <row r="173" spans="1:7" s="10" customFormat="1" ht="18" customHeight="1" x14ac:dyDescent="0.3">
      <c r="A173" s="8" t="s">
        <v>167</v>
      </c>
      <c r="B173" s="8"/>
      <c r="C173" s="8"/>
      <c r="D173" s="9">
        <f>D174</f>
        <v>43165000</v>
      </c>
      <c r="E173" s="9">
        <f>E174</f>
        <v>0</v>
      </c>
      <c r="F173" s="9">
        <f t="shared" si="9"/>
        <v>-43165000</v>
      </c>
      <c r="G173" s="15">
        <f t="shared" si="12"/>
        <v>0</v>
      </c>
    </row>
    <row r="174" spans="1:7" s="10" customFormat="1" ht="18" customHeight="1" x14ac:dyDescent="0.3">
      <c r="A174" s="8"/>
      <c r="B174" s="8" t="s">
        <v>168</v>
      </c>
      <c r="C174" s="8"/>
      <c r="D174" s="9">
        <f>D175+D176</f>
        <v>43165000</v>
      </c>
      <c r="E174" s="9">
        <f>E175+E176</f>
        <v>0</v>
      </c>
      <c r="F174" s="9">
        <f t="shared" si="9"/>
        <v>-43165000</v>
      </c>
      <c r="G174" s="15">
        <f t="shared" si="12"/>
        <v>0</v>
      </c>
    </row>
    <row r="175" spans="1:7" s="10" customFormat="1" ht="18" customHeight="1" x14ac:dyDescent="0.3">
      <c r="A175" s="8"/>
      <c r="B175" s="8"/>
      <c r="C175" s="8" t="s">
        <v>169</v>
      </c>
      <c r="D175" s="9">
        <v>11514000</v>
      </c>
      <c r="E175" s="9"/>
      <c r="F175" s="9">
        <f t="shared" si="9"/>
        <v>-11514000</v>
      </c>
      <c r="G175" s="15">
        <f t="shared" si="12"/>
        <v>0</v>
      </c>
    </row>
    <row r="176" spans="1:7" s="10" customFormat="1" ht="18" customHeight="1" x14ac:dyDescent="0.3">
      <c r="A176" s="8"/>
      <c r="B176" s="8"/>
      <c r="C176" s="8" t="s">
        <v>170</v>
      </c>
      <c r="D176" s="9">
        <v>31651000</v>
      </c>
      <c r="E176" s="9"/>
      <c r="F176" s="9">
        <f t="shared" ref="F176:F179" si="13">E176-D176</f>
        <v>-31651000</v>
      </c>
      <c r="G176" s="15">
        <f t="shared" si="12"/>
        <v>0</v>
      </c>
    </row>
    <row r="177" spans="1:7" s="10" customFormat="1" ht="18" customHeight="1" x14ac:dyDescent="0.3">
      <c r="A177" s="8" t="s">
        <v>57</v>
      </c>
      <c r="B177" s="8"/>
      <c r="C177" s="8"/>
      <c r="D177" s="9">
        <f>D178</f>
        <v>1151000</v>
      </c>
      <c r="E177" s="9">
        <f>E178</f>
        <v>0</v>
      </c>
      <c r="F177" s="9">
        <f t="shared" si="13"/>
        <v>-1151000</v>
      </c>
      <c r="G177" s="15">
        <f t="shared" si="12"/>
        <v>0</v>
      </c>
    </row>
    <row r="178" spans="1:7" s="10" customFormat="1" ht="18" customHeight="1" x14ac:dyDescent="0.3">
      <c r="A178" s="8"/>
      <c r="B178" s="8" t="s">
        <v>57</v>
      </c>
      <c r="C178" s="8"/>
      <c r="D178" s="9">
        <f>D179</f>
        <v>1151000</v>
      </c>
      <c r="E178" s="9">
        <f>E179</f>
        <v>0</v>
      </c>
      <c r="F178" s="9">
        <f t="shared" si="13"/>
        <v>-1151000</v>
      </c>
      <c r="G178" s="15">
        <f t="shared" si="12"/>
        <v>0</v>
      </c>
    </row>
    <row r="179" spans="1:7" s="10" customFormat="1" ht="18" customHeight="1" x14ac:dyDescent="0.3">
      <c r="A179" s="8"/>
      <c r="B179" s="8"/>
      <c r="C179" s="8" t="s">
        <v>57</v>
      </c>
      <c r="D179" s="9">
        <f>122000+66000+963000</f>
        <v>1151000</v>
      </c>
      <c r="E179" s="9"/>
      <c r="F179" s="9">
        <f t="shared" si="13"/>
        <v>-1151000</v>
      </c>
      <c r="G179" s="15">
        <f t="shared" si="12"/>
        <v>0</v>
      </c>
    </row>
    <row r="180" spans="1:7" s="10" customFormat="1" ht="18" customHeight="1" x14ac:dyDescent="0.3">
      <c r="A180" s="8" t="s">
        <v>182</v>
      </c>
      <c r="B180" s="8"/>
      <c r="C180" s="8"/>
      <c r="D180" s="9">
        <f>D181</f>
        <v>0</v>
      </c>
      <c r="E180" s="9">
        <f>E181</f>
        <v>59101434</v>
      </c>
      <c r="F180" s="9">
        <f t="shared" ref="F180:F183" si="14">E180-D180</f>
        <v>59101434</v>
      </c>
      <c r="G180" s="15">
        <v>0</v>
      </c>
    </row>
    <row r="181" spans="1:7" s="10" customFormat="1" ht="18" customHeight="1" x14ac:dyDescent="0.3">
      <c r="A181" s="8"/>
      <c r="B181" s="8" t="s">
        <v>182</v>
      </c>
      <c r="C181" s="8"/>
      <c r="D181" s="9">
        <f>D182+D183</f>
        <v>0</v>
      </c>
      <c r="E181" s="9">
        <f>E182+E183</f>
        <v>59101434</v>
      </c>
      <c r="F181" s="9">
        <f t="shared" si="14"/>
        <v>59101434</v>
      </c>
      <c r="G181" s="15">
        <v>0</v>
      </c>
    </row>
    <row r="182" spans="1:7" s="10" customFormat="1" ht="18" customHeight="1" x14ac:dyDescent="0.3">
      <c r="A182" s="8"/>
      <c r="B182" s="8"/>
      <c r="C182" s="8" t="s">
        <v>183</v>
      </c>
      <c r="D182" s="9"/>
      <c r="E182" s="9">
        <f>4567625+29293099+13857470+8164000</f>
        <v>55882194</v>
      </c>
      <c r="F182" s="9">
        <f t="shared" si="14"/>
        <v>55882194</v>
      </c>
      <c r="G182" s="15">
        <v>0</v>
      </c>
    </row>
    <row r="183" spans="1:7" s="10" customFormat="1" ht="18" customHeight="1" x14ac:dyDescent="0.3">
      <c r="A183" s="8"/>
      <c r="B183" s="8"/>
      <c r="C183" s="8" t="s">
        <v>184</v>
      </c>
      <c r="D183" s="9"/>
      <c r="E183" s="9">
        <f>3219240</f>
        <v>3219240</v>
      </c>
      <c r="F183" s="9">
        <f t="shared" si="14"/>
        <v>3219240</v>
      </c>
      <c r="G183" s="15">
        <v>0</v>
      </c>
    </row>
    <row r="184" spans="1:7" s="10" customFormat="1" ht="18" customHeight="1" x14ac:dyDescent="0.3">
      <c r="A184" s="8"/>
      <c r="B184" s="8"/>
      <c r="C184" s="8"/>
      <c r="D184" s="9"/>
      <c r="E184" s="9"/>
      <c r="F184" s="9"/>
      <c r="G184" s="15"/>
    </row>
    <row r="185" spans="1:7" s="10" customFormat="1" ht="18" customHeight="1" x14ac:dyDescent="0.3">
      <c r="A185" s="8"/>
      <c r="B185" s="8"/>
      <c r="C185" s="8"/>
      <c r="D185" s="9"/>
      <c r="E185" s="9"/>
      <c r="F185" s="9"/>
      <c r="G185" s="15"/>
    </row>
    <row r="186" spans="1:7" s="10" customFormat="1" ht="18" customHeight="1" x14ac:dyDescent="0.3">
      <c r="A186" s="8"/>
      <c r="B186" s="8"/>
      <c r="C186" s="8"/>
      <c r="D186" s="9"/>
      <c r="E186" s="9"/>
      <c r="F186" s="9"/>
      <c r="G186" s="15"/>
    </row>
    <row r="187" spans="1:7" s="10" customFormat="1" ht="18" customHeight="1" x14ac:dyDescent="0.3">
      <c r="A187" s="8"/>
      <c r="B187" s="8"/>
      <c r="C187" s="8"/>
      <c r="D187" s="9"/>
      <c r="E187" s="9"/>
      <c r="F187" s="9"/>
      <c r="G187" s="15"/>
    </row>
    <row r="188" spans="1:7" s="10" customFormat="1" ht="18" customHeight="1" x14ac:dyDescent="0.3">
      <c r="A188" s="8"/>
      <c r="B188" s="8"/>
      <c r="C188" s="8"/>
      <c r="D188" s="9"/>
      <c r="E188" s="9"/>
      <c r="F188" s="9"/>
      <c r="G188" s="15"/>
    </row>
    <row r="189" spans="1:7" s="10" customFormat="1" ht="18" customHeight="1" x14ac:dyDescent="0.3">
      <c r="A189" s="8"/>
      <c r="B189" s="8"/>
      <c r="C189" s="8"/>
      <c r="D189" s="9"/>
      <c r="E189" s="9"/>
      <c r="F189" s="9"/>
      <c r="G189" s="15"/>
    </row>
    <row r="190" spans="1:7" s="10" customFormat="1" ht="18" customHeight="1" x14ac:dyDescent="0.3">
      <c r="A190" s="8"/>
      <c r="B190" s="8"/>
      <c r="C190" s="8"/>
      <c r="D190" s="9"/>
      <c r="E190" s="9"/>
      <c r="F190" s="9"/>
      <c r="G190" s="15"/>
    </row>
    <row r="191" spans="1:7" s="10" customFormat="1" ht="18" customHeight="1" x14ac:dyDescent="0.3">
      <c r="A191" s="8"/>
      <c r="B191" s="8"/>
      <c r="C191" s="8"/>
      <c r="D191" s="9"/>
      <c r="E191" s="9"/>
      <c r="F191" s="9"/>
      <c r="G191" s="15"/>
    </row>
    <row r="192" spans="1:7" s="10" customFormat="1" ht="18" customHeight="1" x14ac:dyDescent="0.3">
      <c r="A192" s="8"/>
      <c r="B192" s="8"/>
      <c r="C192" s="8"/>
      <c r="D192" s="9"/>
      <c r="E192" s="9"/>
      <c r="F192" s="9"/>
      <c r="G192" s="15"/>
    </row>
    <row r="193" spans="1:7" s="10" customFormat="1" ht="18" customHeight="1" x14ac:dyDescent="0.3">
      <c r="A193" s="8"/>
      <c r="B193" s="8"/>
      <c r="C193" s="8"/>
      <c r="D193" s="9"/>
      <c r="E193" s="9"/>
      <c r="F193" s="9"/>
      <c r="G193" s="15"/>
    </row>
    <row r="194" spans="1:7" s="10" customFormat="1" ht="18" customHeight="1" x14ac:dyDescent="0.3">
      <c r="A194" s="8"/>
      <c r="B194" s="8"/>
      <c r="C194" s="8"/>
      <c r="D194" s="9"/>
      <c r="E194" s="9"/>
      <c r="F194" s="9"/>
      <c r="G194" s="15"/>
    </row>
    <row r="195" spans="1:7" s="10" customFormat="1" ht="18" customHeight="1" x14ac:dyDescent="0.3">
      <c r="A195" s="8"/>
      <c r="B195" s="8"/>
      <c r="C195" s="8"/>
      <c r="D195" s="9"/>
      <c r="E195" s="9"/>
      <c r="F195" s="9"/>
      <c r="G195" s="15"/>
    </row>
    <row r="196" spans="1:7" s="10" customFormat="1" ht="18" customHeight="1" x14ac:dyDescent="0.3">
      <c r="A196" s="8"/>
      <c r="B196" s="8"/>
      <c r="C196" s="8"/>
      <c r="D196" s="9"/>
      <c r="E196" s="9"/>
      <c r="F196" s="9"/>
      <c r="G196" s="15"/>
    </row>
    <row r="197" spans="1:7" s="10" customFormat="1" ht="18" customHeight="1" x14ac:dyDescent="0.3">
      <c r="A197" s="8"/>
      <c r="B197" s="8"/>
      <c r="C197" s="8"/>
      <c r="D197" s="9"/>
      <c r="E197" s="9"/>
      <c r="F197" s="9"/>
      <c r="G197" s="15"/>
    </row>
    <row r="198" spans="1:7" s="10" customFormat="1" ht="18" customHeight="1" x14ac:dyDescent="0.3">
      <c r="A198" s="8"/>
      <c r="B198" s="8"/>
      <c r="C198" s="8"/>
      <c r="D198" s="9"/>
      <c r="E198" s="9"/>
      <c r="F198" s="9"/>
      <c r="G198" s="15"/>
    </row>
    <row r="199" spans="1:7" s="10" customFormat="1" ht="18" customHeight="1" x14ac:dyDescent="0.3">
      <c r="A199" s="8"/>
      <c r="B199" s="8"/>
      <c r="C199" s="8"/>
      <c r="D199" s="9"/>
      <c r="E199" s="9"/>
      <c r="F199" s="9"/>
      <c r="G199" s="15"/>
    </row>
    <row r="200" spans="1:7" s="10" customFormat="1" ht="18" customHeight="1" x14ac:dyDescent="0.3">
      <c r="A200" s="8"/>
      <c r="B200" s="8"/>
      <c r="C200" s="8"/>
      <c r="D200" s="9"/>
      <c r="E200" s="9"/>
      <c r="F200" s="9"/>
      <c r="G200" s="15"/>
    </row>
    <row r="201" spans="1:7" s="10" customFormat="1" ht="18" customHeight="1" x14ac:dyDescent="0.3">
      <c r="A201" s="8"/>
      <c r="B201" s="8"/>
      <c r="C201" s="8"/>
      <c r="D201" s="9"/>
      <c r="E201" s="9"/>
      <c r="F201" s="9"/>
      <c r="G201" s="15"/>
    </row>
    <row r="202" spans="1:7" s="10" customFormat="1" ht="18" customHeight="1" x14ac:dyDescent="0.3">
      <c r="A202" s="8"/>
      <c r="B202" s="8"/>
      <c r="C202" s="8"/>
      <c r="D202" s="9"/>
      <c r="E202" s="9"/>
      <c r="F202" s="9"/>
      <c r="G202" s="15"/>
    </row>
    <row r="203" spans="1:7" s="10" customFormat="1" ht="18" customHeight="1" x14ac:dyDescent="0.3">
      <c r="A203" s="8"/>
      <c r="B203" s="8"/>
      <c r="C203" s="8"/>
      <c r="D203" s="9"/>
      <c r="E203" s="9"/>
      <c r="F203" s="9"/>
      <c r="G203" s="15"/>
    </row>
    <row r="204" spans="1:7" s="10" customFormat="1" ht="18" customHeight="1" x14ac:dyDescent="0.3">
      <c r="A204" s="8"/>
      <c r="B204" s="8"/>
      <c r="C204" s="8"/>
      <c r="D204" s="9"/>
      <c r="E204" s="9"/>
      <c r="F204" s="9"/>
      <c r="G204" s="15"/>
    </row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56000000000000005" header="0.3" footer="0.5600000000000000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workbookViewId="0">
      <selection activeCell="D4" sqref="D4:D5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102" t="s">
        <v>174</v>
      </c>
      <c r="B1" s="102"/>
      <c r="C1" s="102"/>
      <c r="D1" s="102"/>
      <c r="E1" s="102"/>
      <c r="F1" s="102"/>
      <c r="G1" s="102"/>
    </row>
    <row r="2" spans="1:7" s="5" customFormat="1" ht="21.75" customHeight="1" x14ac:dyDescent="0.3">
      <c r="A2" s="5" t="s">
        <v>7</v>
      </c>
      <c r="D2" s="6"/>
      <c r="E2" s="6"/>
      <c r="F2" s="6"/>
      <c r="G2" s="12"/>
    </row>
    <row r="3" spans="1:7" s="5" customFormat="1" ht="21.75" customHeight="1" x14ac:dyDescent="0.3">
      <c r="A3" s="5" t="s">
        <v>107</v>
      </c>
      <c r="D3" s="6"/>
      <c r="E3" s="6"/>
      <c r="F3" s="6"/>
      <c r="G3" s="13" t="s">
        <v>8</v>
      </c>
    </row>
    <row r="4" spans="1:7" s="7" customFormat="1" ht="19.5" customHeight="1" x14ac:dyDescent="0.3">
      <c r="A4" s="99" t="s">
        <v>0</v>
      </c>
      <c r="B4" s="100"/>
      <c r="C4" s="100"/>
      <c r="D4" s="103" t="s">
        <v>185</v>
      </c>
      <c r="E4" s="103" t="s">
        <v>176</v>
      </c>
      <c r="F4" s="99" t="s">
        <v>1</v>
      </c>
      <c r="G4" s="10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104"/>
      <c r="E5" s="104"/>
      <c r="F5" s="3" t="s">
        <v>173</v>
      </c>
      <c r="G5" s="14" t="s">
        <v>5</v>
      </c>
    </row>
    <row r="6" spans="1:7" s="7" customFormat="1" ht="19.5" customHeight="1" x14ac:dyDescent="0.3">
      <c r="A6" s="99" t="s">
        <v>6</v>
      </c>
      <c r="B6" s="100"/>
      <c r="C6" s="101"/>
      <c r="D6" s="94">
        <f>D7+D13+D16+D19+D22</f>
        <v>328412000</v>
      </c>
      <c r="E6" s="23">
        <f>E7+E13+E16+E19+E22</f>
        <v>328263639</v>
      </c>
      <c r="F6" s="37">
        <f>E6-D6</f>
        <v>-148361</v>
      </c>
      <c r="G6" s="19">
        <f>E6/D6*100</f>
        <v>99.954824732348385</v>
      </c>
    </row>
    <row r="7" spans="1:7" s="10" customFormat="1" ht="18" customHeight="1" x14ac:dyDescent="0.3">
      <c r="A7" s="8" t="s">
        <v>12</v>
      </c>
      <c r="B7" s="8"/>
      <c r="C7" s="8"/>
      <c r="D7" s="9">
        <f>D8</f>
        <v>315019000</v>
      </c>
      <c r="E7" s="9">
        <f>E8</f>
        <v>315019000</v>
      </c>
      <c r="F7" s="9">
        <f>E7-D7</f>
        <v>0</v>
      </c>
      <c r="G7" s="15">
        <f>E7/D7*100</f>
        <v>100</v>
      </c>
    </row>
    <row r="8" spans="1:7" s="10" customFormat="1" ht="18" customHeight="1" x14ac:dyDescent="0.3">
      <c r="A8" s="8"/>
      <c r="B8" s="8" t="s">
        <v>12</v>
      </c>
      <c r="C8" s="8"/>
      <c r="D8" s="9">
        <f>SUM(D9:D12)</f>
        <v>315019000</v>
      </c>
      <c r="E8" s="9">
        <f>SUM(E9:E12)</f>
        <v>315019000</v>
      </c>
      <c r="F8" s="9">
        <f t="shared" ref="F8:F25" si="0">E8-D8</f>
        <v>0</v>
      </c>
      <c r="G8" s="15">
        <f t="shared" ref="G8:G19" si="1">E8/D8*100</f>
        <v>100</v>
      </c>
    </row>
    <row r="9" spans="1:7" s="10" customFormat="1" ht="18" customHeight="1" x14ac:dyDescent="0.3">
      <c r="A9" s="8"/>
      <c r="B9" s="8"/>
      <c r="C9" s="8" t="s">
        <v>10</v>
      </c>
      <c r="D9" s="9">
        <f>230100000+19000000</f>
        <v>249100000</v>
      </c>
      <c r="E9" s="9">
        <v>249100000</v>
      </c>
      <c r="F9" s="9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/>
      <c r="B10" s="8"/>
      <c r="C10" s="8" t="s">
        <v>13</v>
      </c>
      <c r="D10" s="9">
        <v>12240000</v>
      </c>
      <c r="E10" s="9">
        <v>12240000</v>
      </c>
      <c r="F10" s="9">
        <f t="shared" si="0"/>
        <v>0</v>
      </c>
      <c r="G10" s="15">
        <f t="shared" si="1"/>
        <v>100</v>
      </c>
    </row>
    <row r="11" spans="1:7" s="10" customFormat="1" ht="18" customHeight="1" x14ac:dyDescent="0.3">
      <c r="A11" s="8"/>
      <c r="B11" s="8"/>
      <c r="C11" s="11" t="s">
        <v>14</v>
      </c>
      <c r="D11" s="9">
        <v>28800000</v>
      </c>
      <c r="E11" s="9">
        <v>28800000</v>
      </c>
      <c r="F11" s="9">
        <f t="shared" si="0"/>
        <v>0</v>
      </c>
      <c r="G11" s="15">
        <f t="shared" si="1"/>
        <v>100</v>
      </c>
    </row>
    <row r="12" spans="1:7" s="10" customFormat="1" ht="18" customHeight="1" x14ac:dyDescent="0.3">
      <c r="A12" s="8"/>
      <c r="B12" s="8"/>
      <c r="C12" s="18" t="s">
        <v>17</v>
      </c>
      <c r="D12" s="9">
        <v>24879000</v>
      </c>
      <c r="E12" s="9">
        <v>24879000</v>
      </c>
      <c r="F12" s="9">
        <f t="shared" si="0"/>
        <v>0</v>
      </c>
      <c r="G12" s="15">
        <f t="shared" si="1"/>
        <v>100</v>
      </c>
    </row>
    <row r="13" spans="1:7" s="10" customFormat="1" ht="18" customHeight="1" x14ac:dyDescent="0.3">
      <c r="A13" s="8" t="s">
        <v>15</v>
      </c>
      <c r="B13" s="8"/>
      <c r="C13" s="8"/>
      <c r="D13" s="9">
        <f>D14</f>
        <v>6000000</v>
      </c>
      <c r="E13" s="9">
        <f>E14</f>
        <v>6000000</v>
      </c>
      <c r="F13" s="9">
        <f t="shared" si="0"/>
        <v>0</v>
      </c>
      <c r="G13" s="15">
        <f t="shared" si="1"/>
        <v>100</v>
      </c>
    </row>
    <row r="14" spans="1:7" s="10" customFormat="1" ht="18" customHeight="1" x14ac:dyDescent="0.3">
      <c r="A14" s="8"/>
      <c r="B14" s="8" t="s">
        <v>15</v>
      </c>
      <c r="C14" s="8"/>
      <c r="D14" s="9">
        <f>D15</f>
        <v>6000000</v>
      </c>
      <c r="E14" s="9">
        <f>E15</f>
        <v>6000000</v>
      </c>
      <c r="F14" s="9">
        <f t="shared" si="0"/>
        <v>0</v>
      </c>
      <c r="G14" s="15">
        <f t="shared" si="1"/>
        <v>100</v>
      </c>
    </row>
    <row r="15" spans="1:7" s="10" customFormat="1" ht="18" customHeight="1" x14ac:dyDescent="0.3">
      <c r="A15" s="8"/>
      <c r="B15" s="8"/>
      <c r="C15" s="8" t="s">
        <v>16</v>
      </c>
      <c r="D15" s="9">
        <v>6000000</v>
      </c>
      <c r="E15" s="9">
        <v>6000000</v>
      </c>
      <c r="F15" s="9">
        <f t="shared" si="0"/>
        <v>0</v>
      </c>
      <c r="G15" s="15">
        <f t="shared" si="1"/>
        <v>100</v>
      </c>
    </row>
    <row r="16" spans="1:7" s="10" customFormat="1" ht="18" customHeight="1" x14ac:dyDescent="0.3">
      <c r="A16" s="8" t="s">
        <v>18</v>
      </c>
      <c r="B16" s="8"/>
      <c r="C16" s="8"/>
      <c r="D16" s="9">
        <f>D17</f>
        <v>5867000</v>
      </c>
      <c r="E16" s="9">
        <f>E17</f>
        <v>5719240</v>
      </c>
      <c r="F16" s="9">
        <f t="shared" si="0"/>
        <v>-147760</v>
      </c>
      <c r="G16" s="15">
        <f t="shared" si="1"/>
        <v>97.481506732572015</v>
      </c>
    </row>
    <row r="17" spans="1:7" s="10" customFormat="1" ht="18" customHeight="1" x14ac:dyDescent="0.3">
      <c r="A17" s="8"/>
      <c r="B17" s="8" t="s">
        <v>18</v>
      </c>
      <c r="C17" s="8"/>
      <c r="D17" s="9">
        <f>D18</f>
        <v>5867000</v>
      </c>
      <c r="E17" s="9">
        <f>E18</f>
        <v>5719240</v>
      </c>
      <c r="F17" s="9">
        <f t="shared" si="0"/>
        <v>-147760</v>
      </c>
      <c r="G17" s="15">
        <f t="shared" si="1"/>
        <v>97.481506732572015</v>
      </c>
    </row>
    <row r="18" spans="1:7" s="10" customFormat="1" ht="18" customHeight="1" x14ac:dyDescent="0.3">
      <c r="A18" s="8"/>
      <c r="B18" s="8"/>
      <c r="C18" s="8" t="s">
        <v>18</v>
      </c>
      <c r="D18" s="9">
        <v>5867000</v>
      </c>
      <c r="E18" s="9">
        <v>5719240</v>
      </c>
      <c r="F18" s="9">
        <f t="shared" si="0"/>
        <v>-147760</v>
      </c>
      <c r="G18" s="15">
        <f t="shared" si="1"/>
        <v>97.481506732572015</v>
      </c>
    </row>
    <row r="19" spans="1:7" s="10" customFormat="1" ht="18" customHeight="1" x14ac:dyDescent="0.3">
      <c r="A19" s="8" t="s">
        <v>19</v>
      </c>
      <c r="B19" s="8"/>
      <c r="C19" s="8"/>
      <c r="D19" s="9">
        <f>D20</f>
        <v>754000</v>
      </c>
      <c r="E19" s="9">
        <f>E20</f>
        <v>753564</v>
      </c>
      <c r="F19" s="9">
        <f t="shared" si="0"/>
        <v>-436</v>
      </c>
      <c r="G19" s="15">
        <f t="shared" si="1"/>
        <v>99.942175066312998</v>
      </c>
    </row>
    <row r="20" spans="1:7" s="10" customFormat="1" ht="18" customHeight="1" x14ac:dyDescent="0.3">
      <c r="A20" s="8"/>
      <c r="B20" s="8" t="s">
        <v>19</v>
      </c>
      <c r="C20" s="8"/>
      <c r="D20" s="9">
        <f>D21</f>
        <v>754000</v>
      </c>
      <c r="E20" s="9">
        <f>E21</f>
        <v>753564</v>
      </c>
      <c r="F20" s="9">
        <f t="shared" si="0"/>
        <v>-436</v>
      </c>
      <c r="G20" s="15">
        <f>E20/D20*100</f>
        <v>99.942175066312998</v>
      </c>
    </row>
    <row r="21" spans="1:7" s="10" customFormat="1" ht="18" customHeight="1" x14ac:dyDescent="0.3">
      <c r="A21" s="8"/>
      <c r="B21" s="8"/>
      <c r="C21" s="8" t="s">
        <v>20</v>
      </c>
      <c r="D21" s="9">
        <v>754000</v>
      </c>
      <c r="E21" s="9">
        <v>753564</v>
      </c>
      <c r="F21" s="9">
        <f t="shared" si="0"/>
        <v>-436</v>
      </c>
      <c r="G21" s="15">
        <f t="shared" ref="G21:G25" si="2">E21/D21*100</f>
        <v>99.942175066312998</v>
      </c>
    </row>
    <row r="22" spans="1:7" s="10" customFormat="1" ht="18" customHeight="1" x14ac:dyDescent="0.3">
      <c r="A22" s="8" t="s">
        <v>21</v>
      </c>
      <c r="B22" s="8"/>
      <c r="C22" s="8"/>
      <c r="D22" s="9">
        <f>D23</f>
        <v>772000</v>
      </c>
      <c r="E22" s="9">
        <f>E23</f>
        <v>771835</v>
      </c>
      <c r="F22" s="9">
        <f t="shared" si="0"/>
        <v>-165</v>
      </c>
      <c r="G22" s="15">
        <f t="shared" si="2"/>
        <v>99.978626943005182</v>
      </c>
    </row>
    <row r="23" spans="1:7" s="10" customFormat="1" ht="18" customHeight="1" x14ac:dyDescent="0.3">
      <c r="A23" s="8"/>
      <c r="B23" s="8" t="s">
        <v>21</v>
      </c>
      <c r="C23" s="8"/>
      <c r="D23" s="9">
        <f>D24+D25</f>
        <v>772000</v>
      </c>
      <c r="E23" s="9">
        <f>E24+E25</f>
        <v>771835</v>
      </c>
      <c r="F23" s="9">
        <f t="shared" si="0"/>
        <v>-165</v>
      </c>
      <c r="G23" s="15">
        <f t="shared" si="2"/>
        <v>99.978626943005182</v>
      </c>
    </row>
    <row r="24" spans="1:7" s="10" customFormat="1" ht="18" customHeight="1" x14ac:dyDescent="0.3">
      <c r="A24" s="8"/>
      <c r="B24" s="8"/>
      <c r="C24" s="8" t="s">
        <v>22</v>
      </c>
      <c r="D24" s="9">
        <v>13000</v>
      </c>
      <c r="E24" s="9">
        <v>12894</v>
      </c>
      <c r="F24" s="9">
        <f t="shared" si="0"/>
        <v>-106</v>
      </c>
      <c r="G24" s="15">
        <f t="shared" si="2"/>
        <v>99.184615384615384</v>
      </c>
    </row>
    <row r="25" spans="1:7" s="10" customFormat="1" ht="18" customHeight="1" x14ac:dyDescent="0.3">
      <c r="A25" s="8"/>
      <c r="B25" s="8"/>
      <c r="C25" s="8" t="s">
        <v>23</v>
      </c>
      <c r="D25" s="9">
        <v>759000</v>
      </c>
      <c r="E25" s="9">
        <v>758941</v>
      </c>
      <c r="F25" s="9">
        <f t="shared" si="0"/>
        <v>-59</v>
      </c>
      <c r="G25" s="15">
        <f t="shared" si="2"/>
        <v>99.992226613965741</v>
      </c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102" t="s">
        <v>175</v>
      </c>
      <c r="B41" s="102"/>
      <c r="C41" s="102"/>
      <c r="D41" s="102"/>
      <c r="E41" s="102"/>
      <c r="F41" s="102"/>
      <c r="G41" s="102"/>
    </row>
    <row r="42" spans="1:7" s="7" customFormat="1" ht="21.75" customHeight="1" x14ac:dyDescent="0.3">
      <c r="A42" s="7" t="s">
        <v>58</v>
      </c>
      <c r="D42" s="20"/>
      <c r="E42" s="20"/>
      <c r="F42" s="20"/>
      <c r="G42" s="16"/>
    </row>
    <row r="43" spans="1:7" s="7" customFormat="1" ht="21.75" customHeight="1" x14ac:dyDescent="0.3">
      <c r="A43" s="5" t="s">
        <v>107</v>
      </c>
      <c r="D43" s="20"/>
      <c r="E43" s="20"/>
      <c r="F43" s="20"/>
      <c r="G43" s="21" t="s">
        <v>59</v>
      </c>
    </row>
    <row r="44" spans="1:7" s="7" customFormat="1" ht="19.5" customHeight="1" x14ac:dyDescent="0.3">
      <c r="A44" s="99" t="s">
        <v>0</v>
      </c>
      <c r="B44" s="100"/>
      <c r="C44" s="100"/>
      <c r="D44" s="103" t="s">
        <v>185</v>
      </c>
      <c r="E44" s="103" t="s">
        <v>176</v>
      </c>
      <c r="F44" s="99" t="s">
        <v>1</v>
      </c>
      <c r="G44" s="10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104"/>
      <c r="E45" s="104"/>
      <c r="F45" s="3" t="s">
        <v>173</v>
      </c>
      <c r="G45" s="14" t="s">
        <v>5</v>
      </c>
    </row>
    <row r="46" spans="1:7" s="7" customFormat="1" ht="19.5" customHeight="1" x14ac:dyDescent="0.3">
      <c r="A46" s="99" t="s">
        <v>6</v>
      </c>
      <c r="B46" s="100"/>
      <c r="C46" s="101"/>
      <c r="D46" s="94">
        <f>D47+D65+D69+D75+D81+D84+D87+D90</f>
        <v>328412000</v>
      </c>
      <c r="E46" s="30">
        <f>E47+E65+E69+E75+E81+E84+E87+E90</f>
        <v>328263639</v>
      </c>
      <c r="F46" s="37">
        <f>E46-D46</f>
        <v>-148361</v>
      </c>
      <c r="G46" s="19">
        <f>E46/D46*100</f>
        <v>99.954824732348385</v>
      </c>
    </row>
    <row r="47" spans="1:7" s="10" customFormat="1" ht="18" customHeight="1" x14ac:dyDescent="0.3">
      <c r="A47" s="8" t="s">
        <v>24</v>
      </c>
      <c r="B47" s="8"/>
      <c r="C47" s="8"/>
      <c r="D47" s="9">
        <f>D48+D55+D59</f>
        <v>255636000</v>
      </c>
      <c r="E47" s="9">
        <f>E48+E55+E59</f>
        <v>252106640</v>
      </c>
      <c r="F47" s="9">
        <f>E47-D47</f>
        <v>-3529360</v>
      </c>
      <c r="G47" s="15">
        <f>E47/D47*100</f>
        <v>98.619380681907089</v>
      </c>
    </row>
    <row r="48" spans="1:7" s="10" customFormat="1" ht="18" customHeight="1" x14ac:dyDescent="0.3">
      <c r="A48" s="8"/>
      <c r="B48" s="8" t="s">
        <v>52</v>
      </c>
      <c r="C48" s="8"/>
      <c r="D48" s="9">
        <f>SUM(D49:D54)</f>
        <v>233512000</v>
      </c>
      <c r="E48" s="9">
        <f>SUM(E49:E54)</f>
        <v>229997100</v>
      </c>
      <c r="F48" s="9">
        <f t="shared" ref="F48:F89" si="3">E48-D48</f>
        <v>-3514900</v>
      </c>
      <c r="G48" s="15">
        <f t="shared" ref="G48:G59" si="4">E48/D48*100</f>
        <v>98.494766864229675</v>
      </c>
    </row>
    <row r="49" spans="1:7" s="10" customFormat="1" ht="18" customHeight="1" x14ac:dyDescent="0.3">
      <c r="A49" s="8"/>
      <c r="B49" s="8"/>
      <c r="C49" s="8" t="s">
        <v>26</v>
      </c>
      <c r="D49" s="9">
        <v>120889000</v>
      </c>
      <c r="E49" s="9">
        <v>120889000</v>
      </c>
      <c r="F49" s="9">
        <f t="shared" si="3"/>
        <v>0</v>
      </c>
      <c r="G49" s="15">
        <f t="shared" si="4"/>
        <v>100</v>
      </c>
    </row>
    <row r="50" spans="1:7" s="10" customFormat="1" ht="18" customHeight="1" x14ac:dyDescent="0.3">
      <c r="A50" s="8"/>
      <c r="B50" s="8"/>
      <c r="C50" s="8" t="s">
        <v>27</v>
      </c>
      <c r="D50" s="9">
        <f>19164000+9500000</f>
        <v>28664000</v>
      </c>
      <c r="E50" s="9">
        <v>28663800</v>
      </c>
      <c r="F50" s="9">
        <f t="shared" si="3"/>
        <v>-200</v>
      </c>
      <c r="G50" s="15">
        <f t="shared" si="4"/>
        <v>99.999302260675421</v>
      </c>
    </row>
    <row r="51" spans="1:7" s="10" customFormat="1" ht="18" customHeight="1" x14ac:dyDescent="0.3">
      <c r="A51" s="8"/>
      <c r="B51" s="8"/>
      <c r="C51" s="8" t="s">
        <v>97</v>
      </c>
      <c r="D51" s="9">
        <v>28107000</v>
      </c>
      <c r="E51" s="9">
        <v>28106380</v>
      </c>
      <c r="F51" s="9">
        <f t="shared" si="3"/>
        <v>-620</v>
      </c>
      <c r="G51" s="15">
        <f t="shared" si="4"/>
        <v>99.997794143807596</v>
      </c>
    </row>
    <row r="52" spans="1:7" s="10" customFormat="1" ht="18" customHeight="1" x14ac:dyDescent="0.3">
      <c r="A52" s="8"/>
      <c r="B52" s="8"/>
      <c r="C52" s="22" t="s">
        <v>98</v>
      </c>
      <c r="D52" s="9">
        <v>13150000</v>
      </c>
      <c r="E52" s="9">
        <v>13016560</v>
      </c>
      <c r="F52" s="9">
        <f t="shared" si="3"/>
        <v>-133440</v>
      </c>
      <c r="G52" s="15">
        <f t="shared" si="4"/>
        <v>98.985247148288963</v>
      </c>
    </row>
    <row r="53" spans="1:7" s="10" customFormat="1" ht="18" customHeight="1" x14ac:dyDescent="0.3">
      <c r="A53" s="8"/>
      <c r="B53" s="8"/>
      <c r="C53" s="8" t="s">
        <v>30</v>
      </c>
      <c r="D53" s="9">
        <v>16199000</v>
      </c>
      <c r="E53" s="9">
        <v>16185360</v>
      </c>
      <c r="F53" s="9">
        <f t="shared" si="3"/>
        <v>-13640</v>
      </c>
      <c r="G53" s="15">
        <f t="shared" si="4"/>
        <v>99.915797271436517</v>
      </c>
    </row>
    <row r="54" spans="1:7" s="10" customFormat="1" ht="18" customHeight="1" x14ac:dyDescent="0.3">
      <c r="A54" s="8"/>
      <c r="B54" s="8"/>
      <c r="C54" s="8" t="s">
        <v>31</v>
      </c>
      <c r="D54" s="9">
        <v>26503000</v>
      </c>
      <c r="E54" s="9">
        <v>23136000</v>
      </c>
      <c r="F54" s="9">
        <f t="shared" si="3"/>
        <v>-3367000</v>
      </c>
      <c r="G54" s="15">
        <f t="shared" si="4"/>
        <v>87.295777836471345</v>
      </c>
    </row>
    <row r="55" spans="1:7" s="10" customFormat="1" ht="18" customHeight="1" x14ac:dyDescent="0.3">
      <c r="A55" s="8"/>
      <c r="B55" s="8" t="s">
        <v>32</v>
      </c>
      <c r="C55" s="8"/>
      <c r="D55" s="9">
        <f>SUM(D56:D58)</f>
        <v>4595000</v>
      </c>
      <c r="E55" s="9">
        <f>SUM(E56:E58)</f>
        <v>4585300</v>
      </c>
      <c r="F55" s="9">
        <f t="shared" si="3"/>
        <v>-9700</v>
      </c>
      <c r="G55" s="15">
        <f t="shared" si="4"/>
        <v>99.788900979325362</v>
      </c>
    </row>
    <row r="56" spans="1:7" s="10" customFormat="1" ht="18" customHeight="1" x14ac:dyDescent="0.3">
      <c r="A56" s="8"/>
      <c r="B56" s="8"/>
      <c r="C56" s="8" t="s">
        <v>33</v>
      </c>
      <c r="D56" s="9">
        <v>2190000</v>
      </c>
      <c r="E56" s="9">
        <v>2187300</v>
      </c>
      <c r="F56" s="9">
        <f t="shared" si="3"/>
        <v>-2700</v>
      </c>
      <c r="G56" s="15">
        <f t="shared" si="4"/>
        <v>99.876712328767127</v>
      </c>
    </row>
    <row r="57" spans="1:7" s="10" customFormat="1" ht="18" customHeight="1" x14ac:dyDescent="0.3">
      <c r="A57" s="8"/>
      <c r="B57" s="8"/>
      <c r="C57" s="8" t="s">
        <v>34</v>
      </c>
      <c r="D57" s="9">
        <v>1800000</v>
      </c>
      <c r="E57" s="9">
        <v>1800000</v>
      </c>
      <c r="F57" s="9">
        <f t="shared" si="3"/>
        <v>0</v>
      </c>
      <c r="G57" s="15">
        <f t="shared" si="4"/>
        <v>100</v>
      </c>
    </row>
    <row r="58" spans="1:7" s="10" customFormat="1" ht="18" customHeight="1" x14ac:dyDescent="0.3">
      <c r="A58" s="8"/>
      <c r="B58" s="8"/>
      <c r="C58" s="8" t="s">
        <v>35</v>
      </c>
      <c r="D58" s="9">
        <v>605000</v>
      </c>
      <c r="E58" s="9">
        <v>598000</v>
      </c>
      <c r="F58" s="9">
        <f t="shared" si="3"/>
        <v>-7000</v>
      </c>
      <c r="G58" s="15">
        <f t="shared" si="4"/>
        <v>98.84297520661157</v>
      </c>
    </row>
    <row r="59" spans="1:7" s="10" customFormat="1" ht="18" customHeight="1" x14ac:dyDescent="0.3">
      <c r="A59" s="8"/>
      <c r="B59" s="8" t="s">
        <v>25</v>
      </c>
      <c r="C59" s="8"/>
      <c r="D59" s="9">
        <f>SUM(D60:D64)</f>
        <v>17529000</v>
      </c>
      <c r="E59" s="9">
        <f>SUM(E60:E64)</f>
        <v>17524240</v>
      </c>
      <c r="F59" s="9">
        <f t="shared" si="3"/>
        <v>-4760</v>
      </c>
      <c r="G59" s="15">
        <f t="shared" si="4"/>
        <v>99.972844999714766</v>
      </c>
    </row>
    <row r="60" spans="1:7" s="10" customFormat="1" ht="18" customHeight="1" x14ac:dyDescent="0.3">
      <c r="A60" s="8"/>
      <c r="B60" s="8"/>
      <c r="C60" s="8" t="s">
        <v>36</v>
      </c>
      <c r="D60" s="9">
        <v>843000</v>
      </c>
      <c r="E60" s="9">
        <v>842400</v>
      </c>
      <c r="F60" s="9">
        <f t="shared" si="3"/>
        <v>-600</v>
      </c>
      <c r="G60" s="15">
        <f>E60/D60*100</f>
        <v>99.92882562277579</v>
      </c>
    </row>
    <row r="61" spans="1:7" s="10" customFormat="1" ht="18" customHeight="1" x14ac:dyDescent="0.3">
      <c r="A61" s="8"/>
      <c r="B61" s="8"/>
      <c r="C61" s="8" t="s">
        <v>37</v>
      </c>
      <c r="D61" s="9">
        <v>3100000</v>
      </c>
      <c r="E61" s="9">
        <v>3098580</v>
      </c>
      <c r="F61" s="9">
        <f t="shared" si="3"/>
        <v>-1420</v>
      </c>
      <c r="G61" s="15">
        <f t="shared" ref="G61:G65" si="5">E61/D61*100</f>
        <v>99.954193548387096</v>
      </c>
    </row>
    <row r="62" spans="1:7" s="10" customFormat="1" ht="18" customHeight="1" x14ac:dyDescent="0.3">
      <c r="A62" s="8"/>
      <c r="B62" s="8"/>
      <c r="C62" s="8" t="s">
        <v>38</v>
      </c>
      <c r="D62" s="9">
        <v>2620000</v>
      </c>
      <c r="E62" s="9">
        <v>2618020</v>
      </c>
      <c r="F62" s="9">
        <f t="shared" si="3"/>
        <v>-1980</v>
      </c>
      <c r="G62" s="15">
        <f t="shared" si="5"/>
        <v>99.924427480916037</v>
      </c>
    </row>
    <row r="63" spans="1:7" s="10" customFormat="1" ht="18" customHeight="1" x14ac:dyDescent="0.3">
      <c r="A63" s="8"/>
      <c r="B63" s="8"/>
      <c r="C63" s="8" t="s">
        <v>39</v>
      </c>
      <c r="D63" s="9">
        <v>10421000</v>
      </c>
      <c r="E63" s="9">
        <v>10420240</v>
      </c>
      <c r="F63" s="9">
        <f t="shared" si="3"/>
        <v>-760</v>
      </c>
      <c r="G63" s="15">
        <f t="shared" si="5"/>
        <v>99.992707033873913</v>
      </c>
    </row>
    <row r="64" spans="1:7" s="10" customFormat="1" ht="18" customHeight="1" x14ac:dyDescent="0.3">
      <c r="A64" s="8"/>
      <c r="B64" s="8"/>
      <c r="C64" s="8" t="s">
        <v>40</v>
      </c>
      <c r="D64" s="9">
        <v>545000</v>
      </c>
      <c r="E64" s="9">
        <v>545000</v>
      </c>
      <c r="F64" s="9">
        <f t="shared" si="3"/>
        <v>0</v>
      </c>
      <c r="G64" s="15">
        <f t="shared" si="5"/>
        <v>100</v>
      </c>
    </row>
    <row r="65" spans="1:7" s="10" customFormat="1" ht="18" customHeight="1" x14ac:dyDescent="0.3">
      <c r="A65" s="8" t="s">
        <v>41</v>
      </c>
      <c r="B65" s="8"/>
      <c r="C65" s="8"/>
      <c r="D65" s="9">
        <f>D66</f>
        <v>5965000</v>
      </c>
      <c r="E65" s="9">
        <f>E66</f>
        <v>5965000</v>
      </c>
      <c r="F65" s="9">
        <f t="shared" si="3"/>
        <v>0</v>
      </c>
      <c r="G65" s="15">
        <f t="shared" si="5"/>
        <v>100</v>
      </c>
    </row>
    <row r="66" spans="1:7" s="10" customFormat="1" ht="18" customHeight="1" x14ac:dyDescent="0.3">
      <c r="A66" s="8"/>
      <c r="B66" s="8" t="s">
        <v>42</v>
      </c>
      <c r="C66" s="8"/>
      <c r="D66" s="9">
        <f>SUM(D67:D68)</f>
        <v>5965000</v>
      </c>
      <c r="E66" s="9">
        <f>SUM(E67:E68)</f>
        <v>5965000</v>
      </c>
      <c r="F66" s="9">
        <f t="shared" si="3"/>
        <v>0</v>
      </c>
      <c r="G66" s="15">
        <f t="shared" ref="G66:G81" si="6">E66/D66*100</f>
        <v>100</v>
      </c>
    </row>
    <row r="67" spans="1:7" s="10" customFormat="1" ht="18" customHeight="1" x14ac:dyDescent="0.3">
      <c r="A67" s="8"/>
      <c r="B67" s="8"/>
      <c r="C67" s="8" t="s">
        <v>43</v>
      </c>
      <c r="D67" s="9">
        <v>4161000</v>
      </c>
      <c r="E67" s="9">
        <v>4161000</v>
      </c>
      <c r="F67" s="9">
        <f t="shared" si="3"/>
        <v>0</v>
      </c>
      <c r="G67" s="15">
        <f t="shared" si="6"/>
        <v>100</v>
      </c>
    </row>
    <row r="68" spans="1:7" s="10" customFormat="1" ht="18" customHeight="1" x14ac:dyDescent="0.3">
      <c r="A68" s="8"/>
      <c r="B68" s="8"/>
      <c r="C68" s="8" t="s">
        <v>44</v>
      </c>
      <c r="D68" s="9">
        <v>1804000</v>
      </c>
      <c r="E68" s="9">
        <v>1804000</v>
      </c>
      <c r="F68" s="9">
        <f t="shared" si="3"/>
        <v>0</v>
      </c>
      <c r="G68" s="15">
        <f t="shared" si="6"/>
        <v>100</v>
      </c>
    </row>
    <row r="69" spans="1:7" s="10" customFormat="1" ht="18" customHeight="1" x14ac:dyDescent="0.3">
      <c r="A69" s="8" t="s">
        <v>45</v>
      </c>
      <c r="B69" s="8"/>
      <c r="C69" s="8"/>
      <c r="D69" s="9">
        <f>D70</f>
        <v>11540000</v>
      </c>
      <c r="E69" s="9">
        <f>E70</f>
        <v>11477470</v>
      </c>
      <c r="F69" s="9">
        <f t="shared" si="3"/>
        <v>-62530</v>
      </c>
      <c r="G69" s="15">
        <f t="shared" si="6"/>
        <v>99.458145580589246</v>
      </c>
    </row>
    <row r="70" spans="1:7" s="10" customFormat="1" ht="18" customHeight="1" x14ac:dyDescent="0.3">
      <c r="A70" s="8"/>
      <c r="B70" s="8" t="s">
        <v>46</v>
      </c>
      <c r="C70" s="8"/>
      <c r="D70" s="9">
        <f>SUM(D71:D74)</f>
        <v>11540000</v>
      </c>
      <c r="E70" s="9">
        <f>SUM(E71:E74)</f>
        <v>11477470</v>
      </c>
      <c r="F70" s="9">
        <f t="shared" si="3"/>
        <v>-62530</v>
      </c>
      <c r="G70" s="15">
        <f t="shared" si="6"/>
        <v>99.458145580589246</v>
      </c>
    </row>
    <row r="71" spans="1:7" s="10" customFormat="1" ht="18" customHeight="1" x14ac:dyDescent="0.3">
      <c r="A71" s="8"/>
      <c r="B71" s="8"/>
      <c r="C71" s="8" t="s">
        <v>47</v>
      </c>
      <c r="D71" s="9">
        <v>6523000</v>
      </c>
      <c r="E71" s="9">
        <v>6522640</v>
      </c>
      <c r="F71" s="9">
        <f t="shared" si="3"/>
        <v>-360</v>
      </c>
      <c r="G71" s="15">
        <f t="shared" si="6"/>
        <v>99.994481066993714</v>
      </c>
    </row>
    <row r="72" spans="1:7" s="10" customFormat="1" ht="18" customHeight="1" x14ac:dyDescent="0.3">
      <c r="A72" s="8"/>
      <c r="B72" s="8"/>
      <c r="C72" s="8" t="s">
        <v>48</v>
      </c>
      <c r="D72" s="9">
        <v>242000</v>
      </c>
      <c r="E72" s="9">
        <v>241700</v>
      </c>
      <c r="F72" s="9">
        <f t="shared" si="3"/>
        <v>-300</v>
      </c>
      <c r="G72" s="15">
        <f t="shared" si="6"/>
        <v>99.876033057851245</v>
      </c>
    </row>
    <row r="73" spans="1:7" s="10" customFormat="1" ht="18" customHeight="1" x14ac:dyDescent="0.3">
      <c r="A73" s="8"/>
      <c r="B73" s="8"/>
      <c r="C73" s="8" t="s">
        <v>99</v>
      </c>
      <c r="D73" s="9">
        <v>4390000</v>
      </c>
      <c r="E73" s="9">
        <v>4328600</v>
      </c>
      <c r="F73" s="9">
        <f t="shared" si="3"/>
        <v>-61400</v>
      </c>
      <c r="G73" s="15">
        <f t="shared" si="6"/>
        <v>98.601366742596809</v>
      </c>
    </row>
    <row r="74" spans="1:7" s="10" customFormat="1" ht="18" customHeight="1" x14ac:dyDescent="0.3">
      <c r="A74" s="8"/>
      <c r="B74" s="8"/>
      <c r="C74" s="8" t="s">
        <v>49</v>
      </c>
      <c r="D74" s="9">
        <v>385000</v>
      </c>
      <c r="E74" s="9">
        <v>384530</v>
      </c>
      <c r="F74" s="9">
        <f t="shared" si="3"/>
        <v>-470</v>
      </c>
      <c r="G74" s="15">
        <f t="shared" si="6"/>
        <v>99.877922077922079</v>
      </c>
    </row>
    <row r="75" spans="1:7" s="10" customFormat="1" ht="18" customHeight="1" x14ac:dyDescent="0.3">
      <c r="A75" s="8" t="s">
        <v>50</v>
      </c>
      <c r="B75" s="8"/>
      <c r="C75" s="8"/>
      <c r="D75" s="9">
        <f>D76+D79</f>
        <v>53679000</v>
      </c>
      <c r="E75" s="9">
        <f>E76+E79</f>
        <v>50174100</v>
      </c>
      <c r="F75" s="9">
        <f t="shared" si="3"/>
        <v>-3504900</v>
      </c>
      <c r="G75" s="15">
        <f t="shared" si="6"/>
        <v>93.470630973006209</v>
      </c>
    </row>
    <row r="76" spans="1:7" s="10" customFormat="1" ht="18" customHeight="1" x14ac:dyDescent="0.3">
      <c r="A76" s="8"/>
      <c r="B76" s="8" t="s">
        <v>51</v>
      </c>
      <c r="C76" s="8"/>
      <c r="D76" s="9">
        <f>SUM(D77:D78)</f>
        <v>28800000</v>
      </c>
      <c r="E76" s="9">
        <f>SUM(E77:E78)</f>
        <v>25562220</v>
      </c>
      <c r="F76" s="9">
        <f t="shared" si="3"/>
        <v>-3237780</v>
      </c>
      <c r="G76" s="15">
        <f t="shared" si="6"/>
        <v>88.757708333333326</v>
      </c>
    </row>
    <row r="77" spans="1:7" s="10" customFormat="1" ht="18" customHeight="1" x14ac:dyDescent="0.3">
      <c r="A77" s="8"/>
      <c r="B77" s="8"/>
      <c r="C77" s="8" t="s">
        <v>52</v>
      </c>
      <c r="D77" s="9">
        <v>27000000</v>
      </c>
      <c r="E77" s="9">
        <v>24782820</v>
      </c>
      <c r="F77" s="9">
        <f t="shared" si="3"/>
        <v>-2217180</v>
      </c>
      <c r="G77" s="15">
        <f t="shared" si="6"/>
        <v>91.788222222222231</v>
      </c>
    </row>
    <row r="78" spans="1:7" s="10" customFormat="1" ht="18" customHeight="1" x14ac:dyDescent="0.3">
      <c r="A78" s="8"/>
      <c r="B78" s="8"/>
      <c r="C78" s="8" t="s">
        <v>53</v>
      </c>
      <c r="D78" s="9">
        <v>1800000</v>
      </c>
      <c r="E78" s="9">
        <v>779400</v>
      </c>
      <c r="F78" s="9">
        <f t="shared" si="3"/>
        <v>-1020600</v>
      </c>
      <c r="G78" s="15">
        <f t="shared" si="6"/>
        <v>43.3</v>
      </c>
    </row>
    <row r="79" spans="1:7" s="10" customFormat="1" ht="18" customHeight="1" x14ac:dyDescent="0.3">
      <c r="A79" s="8"/>
      <c r="B79" s="11" t="s">
        <v>54</v>
      </c>
      <c r="C79" s="8"/>
      <c r="D79" s="9">
        <f>D80</f>
        <v>24879000</v>
      </c>
      <c r="E79" s="9">
        <f>E80</f>
        <v>24611880</v>
      </c>
      <c r="F79" s="9">
        <f t="shared" si="3"/>
        <v>-267120</v>
      </c>
      <c r="G79" s="15">
        <f t="shared" si="6"/>
        <v>98.926323405281551</v>
      </c>
    </row>
    <row r="80" spans="1:7" s="10" customFormat="1" ht="18" customHeight="1" x14ac:dyDescent="0.3">
      <c r="A80" s="8"/>
      <c r="B80" s="11"/>
      <c r="C80" s="8" t="s">
        <v>52</v>
      </c>
      <c r="D80" s="9">
        <v>24879000</v>
      </c>
      <c r="E80" s="9">
        <v>24611880</v>
      </c>
      <c r="F80" s="9">
        <f t="shared" si="3"/>
        <v>-267120</v>
      </c>
      <c r="G80" s="15">
        <f t="shared" si="6"/>
        <v>98.926323405281551</v>
      </c>
    </row>
    <row r="81" spans="1:7" s="10" customFormat="1" ht="18" customHeight="1" x14ac:dyDescent="0.3">
      <c r="A81" s="8" t="s">
        <v>55</v>
      </c>
      <c r="B81" s="8"/>
      <c r="C81" s="8"/>
      <c r="D81" s="9">
        <f>D82</f>
        <v>754000</v>
      </c>
      <c r="E81" s="9">
        <f>E82</f>
        <v>753564</v>
      </c>
      <c r="F81" s="9">
        <f t="shared" si="3"/>
        <v>-436</v>
      </c>
      <c r="G81" s="15">
        <f t="shared" si="6"/>
        <v>99.942175066312998</v>
      </c>
    </row>
    <row r="82" spans="1:7" s="10" customFormat="1" ht="18" customHeight="1" x14ac:dyDescent="0.3">
      <c r="A82" s="8"/>
      <c r="B82" s="8" t="s">
        <v>55</v>
      </c>
      <c r="C82" s="8"/>
      <c r="D82" s="9">
        <f>D83</f>
        <v>754000</v>
      </c>
      <c r="E82" s="9">
        <f>E83</f>
        <v>753564</v>
      </c>
      <c r="F82" s="9">
        <f t="shared" si="3"/>
        <v>-436</v>
      </c>
      <c r="G82" s="15">
        <f t="shared" ref="G82:G89" si="7">E82/D82*100</f>
        <v>99.942175066312998</v>
      </c>
    </row>
    <row r="83" spans="1:7" s="10" customFormat="1" ht="18" customHeight="1" x14ac:dyDescent="0.3">
      <c r="A83" s="8"/>
      <c r="B83" s="8"/>
      <c r="C83" s="8" t="s">
        <v>55</v>
      </c>
      <c r="D83" s="9">
        <v>754000</v>
      </c>
      <c r="E83" s="9">
        <v>753564</v>
      </c>
      <c r="F83" s="9">
        <f t="shared" si="3"/>
        <v>-436</v>
      </c>
      <c r="G83" s="15">
        <f t="shared" si="7"/>
        <v>99.942175066312998</v>
      </c>
    </row>
    <row r="84" spans="1:7" s="10" customFormat="1" ht="18" customHeight="1" x14ac:dyDescent="0.3">
      <c r="A84" s="8" t="s">
        <v>56</v>
      </c>
      <c r="B84" s="8"/>
      <c r="C84" s="8"/>
      <c r="D84" s="9">
        <f>D85</f>
        <v>772000</v>
      </c>
      <c r="E84" s="9">
        <f>E85</f>
        <v>0</v>
      </c>
      <c r="F84" s="9">
        <f t="shared" si="3"/>
        <v>-772000</v>
      </c>
      <c r="G84" s="15">
        <f t="shared" si="7"/>
        <v>0</v>
      </c>
    </row>
    <row r="85" spans="1:7" s="10" customFormat="1" ht="18" customHeight="1" x14ac:dyDescent="0.3">
      <c r="A85" s="8"/>
      <c r="B85" s="8" t="s">
        <v>56</v>
      </c>
      <c r="C85" s="11"/>
      <c r="D85" s="9">
        <f>D86</f>
        <v>772000</v>
      </c>
      <c r="E85" s="9">
        <f>E86</f>
        <v>0</v>
      </c>
      <c r="F85" s="9">
        <f t="shared" si="3"/>
        <v>-772000</v>
      </c>
      <c r="G85" s="15">
        <f t="shared" si="7"/>
        <v>0</v>
      </c>
    </row>
    <row r="86" spans="1:7" s="10" customFormat="1" ht="18" customHeight="1" x14ac:dyDescent="0.3">
      <c r="A86" s="8"/>
      <c r="B86" s="8"/>
      <c r="C86" s="8" t="s">
        <v>56</v>
      </c>
      <c r="D86" s="9">
        <v>772000</v>
      </c>
      <c r="E86" s="9">
        <v>0</v>
      </c>
      <c r="F86" s="9">
        <f t="shared" si="3"/>
        <v>-772000</v>
      </c>
      <c r="G86" s="15">
        <f t="shared" si="7"/>
        <v>0</v>
      </c>
    </row>
    <row r="87" spans="1:7" s="10" customFormat="1" ht="18" customHeight="1" x14ac:dyDescent="0.3">
      <c r="A87" s="8" t="s">
        <v>57</v>
      </c>
      <c r="B87" s="8"/>
      <c r="C87" s="8"/>
      <c r="D87" s="9">
        <f>D88</f>
        <v>66000</v>
      </c>
      <c r="E87" s="9">
        <f>E88</f>
        <v>0</v>
      </c>
      <c r="F87" s="9">
        <f t="shared" si="3"/>
        <v>-66000</v>
      </c>
      <c r="G87" s="15">
        <f t="shared" si="7"/>
        <v>0</v>
      </c>
    </row>
    <row r="88" spans="1:7" s="10" customFormat="1" ht="18" customHeight="1" x14ac:dyDescent="0.3">
      <c r="A88" s="8"/>
      <c r="B88" s="8" t="s">
        <v>57</v>
      </c>
      <c r="C88" s="8"/>
      <c r="D88" s="9">
        <f>D89</f>
        <v>66000</v>
      </c>
      <c r="E88" s="9">
        <f>E89</f>
        <v>0</v>
      </c>
      <c r="F88" s="9">
        <f t="shared" si="3"/>
        <v>-66000</v>
      </c>
      <c r="G88" s="15">
        <f t="shared" si="7"/>
        <v>0</v>
      </c>
    </row>
    <row r="89" spans="1:7" s="10" customFormat="1" ht="18" customHeight="1" x14ac:dyDescent="0.3">
      <c r="A89" s="8"/>
      <c r="B89" s="8"/>
      <c r="C89" s="8" t="s">
        <v>57</v>
      </c>
      <c r="D89" s="9">
        <v>66000</v>
      </c>
      <c r="E89" s="9">
        <v>0</v>
      </c>
      <c r="F89" s="9">
        <f t="shared" si="3"/>
        <v>-66000</v>
      </c>
      <c r="G89" s="15">
        <f t="shared" si="7"/>
        <v>0</v>
      </c>
    </row>
    <row r="90" spans="1:7" s="10" customFormat="1" ht="18" customHeight="1" x14ac:dyDescent="0.3">
      <c r="A90" s="8" t="s">
        <v>177</v>
      </c>
      <c r="B90" s="8"/>
      <c r="C90" s="8"/>
      <c r="D90" s="9">
        <f>D91</f>
        <v>0</v>
      </c>
      <c r="E90" s="9">
        <f>E91</f>
        <v>7786865</v>
      </c>
      <c r="F90" s="9">
        <f t="shared" ref="F90:F93" si="8">E90-D90</f>
        <v>7786865</v>
      </c>
      <c r="G90" s="15">
        <v>0</v>
      </c>
    </row>
    <row r="91" spans="1:7" s="10" customFormat="1" ht="18" customHeight="1" x14ac:dyDescent="0.3">
      <c r="A91" s="8"/>
      <c r="B91" s="8" t="s">
        <v>177</v>
      </c>
      <c r="C91" s="8"/>
      <c r="D91" s="9">
        <f>D92+D93</f>
        <v>0</v>
      </c>
      <c r="E91" s="9">
        <f>E92+E93</f>
        <v>7786865</v>
      </c>
      <c r="F91" s="9">
        <f t="shared" si="8"/>
        <v>7786865</v>
      </c>
      <c r="G91" s="15">
        <v>0</v>
      </c>
    </row>
    <row r="92" spans="1:7" s="10" customFormat="1" ht="18" customHeight="1" x14ac:dyDescent="0.3">
      <c r="A92" s="8"/>
      <c r="B92" s="8"/>
      <c r="C92" s="8" t="s">
        <v>178</v>
      </c>
      <c r="D92" s="9">
        <v>0</v>
      </c>
      <c r="E92" s="9">
        <v>4567625</v>
      </c>
      <c r="F92" s="9">
        <f t="shared" si="8"/>
        <v>4567625</v>
      </c>
      <c r="G92" s="15">
        <v>0</v>
      </c>
    </row>
    <row r="93" spans="1:7" s="10" customFormat="1" ht="18" customHeight="1" x14ac:dyDescent="0.3">
      <c r="A93" s="8"/>
      <c r="B93" s="8"/>
      <c r="C93" s="8" t="s">
        <v>179</v>
      </c>
      <c r="D93" s="9">
        <v>0</v>
      </c>
      <c r="E93" s="9">
        <v>3219240</v>
      </c>
      <c r="F93" s="9">
        <f t="shared" si="8"/>
        <v>3219240</v>
      </c>
      <c r="G93" s="15">
        <v>0</v>
      </c>
    </row>
    <row r="94" spans="1:7" s="10" customFormat="1" ht="18" customHeight="1" x14ac:dyDescent="0.3">
      <c r="A94" s="8"/>
      <c r="B94" s="8"/>
      <c r="C94" s="8"/>
      <c r="D94" s="9"/>
      <c r="E94" s="9"/>
      <c r="F94" s="9"/>
      <c r="G94" s="15"/>
    </row>
    <row r="95" spans="1:7" s="10" customFormat="1" ht="18" customHeight="1" x14ac:dyDescent="0.3">
      <c r="A95" s="8"/>
      <c r="B95" s="8"/>
      <c r="C95" s="8"/>
      <c r="D95" s="9"/>
      <c r="E95" s="9"/>
      <c r="F95" s="9"/>
      <c r="G95" s="15"/>
    </row>
    <row r="96" spans="1:7" s="10" customFormat="1" ht="18" customHeight="1" x14ac:dyDescent="0.3">
      <c r="A96" s="8"/>
      <c r="B96" s="8"/>
      <c r="C96" s="8"/>
      <c r="D96" s="9"/>
      <c r="E96" s="9"/>
      <c r="F96" s="9"/>
      <c r="G96" s="15"/>
    </row>
    <row r="97" spans="1:7" s="10" customFormat="1" ht="18" customHeight="1" x14ac:dyDescent="0.3">
      <c r="A97" s="8"/>
      <c r="B97" s="8"/>
      <c r="C97" s="8"/>
      <c r="D97" s="9"/>
      <c r="E97" s="9"/>
      <c r="F97" s="9"/>
      <c r="G97" s="15"/>
    </row>
    <row r="98" spans="1:7" s="10" customFormat="1" ht="18" customHeight="1" x14ac:dyDescent="0.3">
      <c r="A98" s="8"/>
      <c r="B98" s="8"/>
      <c r="C98" s="8"/>
      <c r="D98" s="9"/>
      <c r="E98" s="9"/>
      <c r="F98" s="9"/>
      <c r="G98" s="15"/>
    </row>
    <row r="99" spans="1:7" s="10" customFormat="1" ht="18" customHeight="1" x14ac:dyDescent="0.3">
      <c r="A99" s="8"/>
      <c r="B99" s="8"/>
      <c r="C99" s="8"/>
      <c r="D99" s="9"/>
      <c r="E99" s="9"/>
      <c r="F99" s="9"/>
      <c r="G99" s="15"/>
    </row>
    <row r="100" spans="1:7" s="10" customFormat="1" ht="18" customHeight="1" x14ac:dyDescent="0.3">
      <c r="A100" s="8"/>
      <c r="B100" s="8"/>
      <c r="C100" s="8"/>
      <c r="D100" s="9"/>
      <c r="E100" s="9"/>
      <c r="F100" s="9"/>
      <c r="G100" s="15"/>
    </row>
    <row r="101" spans="1:7" s="10" customFormat="1" ht="18" customHeight="1" x14ac:dyDescent="0.3">
      <c r="A101" s="8"/>
      <c r="B101" s="8"/>
      <c r="C101" s="8"/>
      <c r="D101" s="9"/>
      <c r="E101" s="9"/>
      <c r="F101" s="9"/>
      <c r="G101" s="15"/>
    </row>
    <row r="102" spans="1:7" s="10" customFormat="1" ht="18" customHeight="1" x14ac:dyDescent="0.3">
      <c r="A102" s="8"/>
      <c r="B102" s="8"/>
      <c r="C102" s="8"/>
      <c r="D102" s="9"/>
      <c r="E102" s="9"/>
      <c r="F102" s="9"/>
      <c r="G102" s="15"/>
    </row>
    <row r="103" spans="1:7" s="10" customFormat="1" ht="18" customHeight="1" x14ac:dyDescent="0.3">
      <c r="A103" s="8"/>
      <c r="B103" s="8"/>
      <c r="C103" s="8"/>
      <c r="D103" s="9"/>
      <c r="E103" s="9"/>
      <c r="F103" s="9"/>
      <c r="G103" s="15"/>
    </row>
    <row r="104" spans="1:7" s="10" customFormat="1" ht="18" customHeight="1" x14ac:dyDescent="0.3">
      <c r="A104" s="8"/>
      <c r="B104" s="8"/>
      <c r="C104" s="8"/>
      <c r="D104" s="9"/>
      <c r="E104" s="9"/>
      <c r="F104" s="9"/>
      <c r="G104" s="15"/>
    </row>
    <row r="105" spans="1:7" s="10" customFormat="1" ht="18" customHeight="1" x14ac:dyDescent="0.3">
      <c r="A105" s="8"/>
      <c r="B105" s="8"/>
      <c r="C105" s="8"/>
      <c r="D105" s="9"/>
      <c r="E105" s="9"/>
      <c r="F105" s="9"/>
      <c r="G105" s="15"/>
    </row>
    <row r="106" spans="1:7" s="10" customFormat="1" ht="18" customHeight="1" x14ac:dyDescent="0.3">
      <c r="A106" s="8"/>
      <c r="B106" s="8"/>
      <c r="C106" s="8"/>
      <c r="D106" s="9"/>
      <c r="E106" s="9"/>
      <c r="F106" s="9"/>
      <c r="G106" s="15"/>
    </row>
    <row r="107" spans="1:7" s="10" customFormat="1" ht="18" customHeight="1" x14ac:dyDescent="0.3">
      <c r="A107" s="8"/>
      <c r="B107" s="8"/>
      <c r="C107" s="8"/>
      <c r="D107" s="9"/>
      <c r="E107" s="9"/>
      <c r="F107" s="9"/>
      <c r="G107" s="15"/>
    </row>
    <row r="108" spans="1:7" s="10" customFormat="1" ht="18" customHeight="1" x14ac:dyDescent="0.3">
      <c r="A108" s="8"/>
      <c r="B108" s="8"/>
      <c r="C108" s="8"/>
      <c r="D108" s="9"/>
      <c r="E108" s="9"/>
      <c r="F108" s="9"/>
      <c r="G108" s="15"/>
    </row>
    <row r="109" spans="1:7" s="10" customFormat="1" ht="18" customHeight="1" x14ac:dyDescent="0.3">
      <c r="A109" s="8"/>
      <c r="B109" s="8"/>
      <c r="C109" s="8"/>
      <c r="D109" s="9"/>
      <c r="E109" s="9"/>
      <c r="F109" s="9"/>
      <c r="G109" s="15"/>
    </row>
    <row r="110" spans="1:7" s="10" customFormat="1" ht="18" customHeight="1" x14ac:dyDescent="0.3">
      <c r="A110" s="8"/>
      <c r="B110" s="8"/>
      <c r="C110" s="8"/>
      <c r="D110" s="9"/>
      <c r="E110" s="9"/>
      <c r="F110" s="9"/>
      <c r="G110" s="15"/>
    </row>
    <row r="111" spans="1:7" s="10" customFormat="1" ht="18" customHeight="1" x14ac:dyDescent="0.3">
      <c r="A111" s="8"/>
      <c r="B111" s="8"/>
      <c r="C111" s="8"/>
      <c r="D111" s="9"/>
      <c r="E111" s="9"/>
      <c r="F111" s="9"/>
      <c r="G111" s="15"/>
    </row>
    <row r="112" spans="1:7" s="10" customFormat="1" ht="18" customHeight="1" x14ac:dyDescent="0.3">
      <c r="A112" s="8"/>
      <c r="B112" s="8"/>
      <c r="C112" s="8"/>
      <c r="D112" s="9"/>
      <c r="E112" s="9"/>
      <c r="F112" s="9"/>
      <c r="G112" s="15"/>
    </row>
    <row r="113" spans="1:7" s="10" customFormat="1" ht="18" customHeight="1" x14ac:dyDescent="0.3">
      <c r="A113" s="8"/>
      <c r="B113" s="8"/>
      <c r="C113" s="8"/>
      <c r="D113" s="9"/>
      <c r="E113" s="9"/>
      <c r="F113" s="9"/>
      <c r="G113" s="15"/>
    </row>
    <row r="114" spans="1:7" s="10" customFormat="1" ht="18" customHeight="1" x14ac:dyDescent="0.3">
      <c r="A114" s="8"/>
      <c r="B114" s="8"/>
      <c r="C114" s="8"/>
      <c r="D114" s="9"/>
      <c r="E114" s="9"/>
      <c r="F114" s="9"/>
      <c r="G114" s="15"/>
    </row>
    <row r="115" spans="1:7" s="10" customFormat="1" ht="18" customHeight="1" x14ac:dyDescent="0.3">
      <c r="A115" s="8"/>
      <c r="B115" s="8"/>
      <c r="C115" s="8"/>
      <c r="D115" s="9"/>
      <c r="E115" s="9"/>
      <c r="F115" s="9"/>
      <c r="G115" s="15"/>
    </row>
    <row r="116" spans="1:7" s="10" customFormat="1" ht="18" customHeight="1" x14ac:dyDescent="0.3">
      <c r="A116" s="8"/>
      <c r="B116" s="8"/>
      <c r="C116" s="8"/>
      <c r="D116" s="9"/>
      <c r="E116" s="9"/>
      <c r="F116" s="9"/>
      <c r="G116" s="15"/>
    </row>
    <row r="117" spans="1:7" s="10" customFormat="1" ht="18" customHeight="1" x14ac:dyDescent="0.3">
      <c r="A117" s="8"/>
      <c r="B117" s="8"/>
      <c r="C117" s="8"/>
      <c r="D117" s="9"/>
      <c r="E117" s="9"/>
      <c r="F117" s="9"/>
      <c r="G117" s="15"/>
    </row>
    <row r="118" spans="1:7" s="10" customFormat="1" ht="18" customHeight="1" x14ac:dyDescent="0.3">
      <c r="A118" s="8"/>
      <c r="B118" s="8"/>
      <c r="C118" s="8"/>
      <c r="D118" s="9"/>
      <c r="E118" s="9"/>
      <c r="F118" s="9"/>
      <c r="G118" s="15"/>
    </row>
    <row r="119" spans="1:7" s="10" customFormat="1" ht="18" customHeight="1" x14ac:dyDescent="0.3">
      <c r="A119" s="8"/>
      <c r="B119" s="8"/>
      <c r="C119" s="8"/>
      <c r="D119" s="9"/>
      <c r="E119" s="9"/>
      <c r="F119" s="9"/>
      <c r="G119" s="15"/>
    </row>
    <row r="120" spans="1:7" s="10" customFormat="1" ht="18" customHeight="1" x14ac:dyDescent="0.3">
      <c r="A120" s="8"/>
      <c r="B120" s="8"/>
      <c r="C120" s="8"/>
      <c r="D120" s="9"/>
      <c r="E120" s="9"/>
      <c r="F120" s="9"/>
      <c r="G120" s="15"/>
    </row>
  </sheetData>
  <mergeCells count="12">
    <mergeCell ref="A46:C46"/>
    <mergeCell ref="A41:G41"/>
    <mergeCell ref="A44:C44"/>
    <mergeCell ref="D44:D45"/>
    <mergeCell ref="E44:E45"/>
    <mergeCell ref="F44:G44"/>
    <mergeCell ref="A6:C6"/>
    <mergeCell ref="A1:G1"/>
    <mergeCell ref="A4:C4"/>
    <mergeCell ref="D4:D5"/>
    <mergeCell ref="E4:E5"/>
    <mergeCell ref="F4:G4"/>
  </mergeCells>
  <phoneticPr fontId="3" type="noConversion"/>
  <pageMargins left="0.35" right="0.31" top="0.75" bottom="0.54" header="0.3" footer="0.56000000000000005"/>
  <pageSetup paperSize="9" orientation="portrait" r:id="rId1"/>
  <ignoredErrors>
    <ignoredError sqref="E7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workbookViewId="0">
      <selection activeCell="D4" sqref="D4:D5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102" t="s">
        <v>174</v>
      </c>
      <c r="B1" s="102"/>
      <c r="C1" s="102"/>
      <c r="D1" s="102"/>
      <c r="E1" s="102"/>
      <c r="F1" s="102"/>
      <c r="G1" s="102"/>
    </row>
    <row r="2" spans="1:7" s="5" customFormat="1" ht="21.75" customHeight="1" x14ac:dyDescent="0.3">
      <c r="A2" s="5" t="s">
        <v>69</v>
      </c>
      <c r="D2" s="6"/>
      <c r="E2" s="6"/>
      <c r="F2" s="6"/>
      <c r="G2" s="12"/>
    </row>
    <row r="3" spans="1:7" s="5" customFormat="1" ht="21.75" customHeight="1" x14ac:dyDescent="0.3">
      <c r="A3" s="5" t="s">
        <v>107</v>
      </c>
      <c r="D3" s="6"/>
      <c r="E3" s="6"/>
      <c r="F3" s="6"/>
      <c r="G3" s="13" t="s">
        <v>8</v>
      </c>
    </row>
    <row r="4" spans="1:7" s="7" customFormat="1" ht="19.5" customHeight="1" x14ac:dyDescent="0.3">
      <c r="A4" s="99" t="s">
        <v>0</v>
      </c>
      <c r="B4" s="100"/>
      <c r="C4" s="100"/>
      <c r="D4" s="103" t="s">
        <v>185</v>
      </c>
      <c r="E4" s="103" t="s">
        <v>176</v>
      </c>
      <c r="F4" s="99" t="s">
        <v>1</v>
      </c>
      <c r="G4" s="10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104"/>
      <c r="E5" s="104"/>
      <c r="F5" s="3" t="s">
        <v>173</v>
      </c>
      <c r="G5" s="14" t="s">
        <v>5</v>
      </c>
    </row>
    <row r="6" spans="1:7" s="7" customFormat="1" ht="19.5" customHeight="1" x14ac:dyDescent="0.3">
      <c r="A6" s="99" t="s">
        <v>6</v>
      </c>
      <c r="B6" s="100"/>
      <c r="C6" s="101"/>
      <c r="D6" s="94">
        <f>D7+D10+D14</f>
        <v>166417000</v>
      </c>
      <c r="E6" s="4">
        <f>E7+E10+E14</f>
        <v>162578069</v>
      </c>
      <c r="F6" s="3">
        <f>E6-D6</f>
        <v>-3838931</v>
      </c>
      <c r="G6" s="19">
        <f>E6/D6*100</f>
        <v>97.693185792316896</v>
      </c>
    </row>
    <row r="7" spans="1:7" s="10" customFormat="1" ht="18" customHeight="1" x14ac:dyDescent="0.3">
      <c r="A7" s="8" t="s">
        <v>15</v>
      </c>
      <c r="B7" s="8"/>
      <c r="C7" s="8"/>
      <c r="D7" s="9">
        <f>D8</f>
        <v>132478000</v>
      </c>
      <c r="E7" s="9">
        <f>E8</f>
        <v>128639840</v>
      </c>
      <c r="F7" s="9">
        <f>E7-D7</f>
        <v>-3838160</v>
      </c>
      <c r="G7" s="15">
        <f>E7/D7*100</f>
        <v>97.102794426244358</v>
      </c>
    </row>
    <row r="8" spans="1:7" s="10" customFormat="1" ht="18" customHeight="1" x14ac:dyDescent="0.3">
      <c r="A8" s="8"/>
      <c r="B8" s="8" t="s">
        <v>15</v>
      </c>
      <c r="C8" s="8"/>
      <c r="D8" s="9">
        <f>D9</f>
        <v>132478000</v>
      </c>
      <c r="E8" s="9">
        <f>E9</f>
        <v>128639840</v>
      </c>
      <c r="F8" s="9">
        <f t="shared" ref="F8:F16" si="0">E8-D8</f>
        <v>-3838160</v>
      </c>
      <c r="G8" s="15">
        <f t="shared" ref="G8:G16" si="1">E8/D8*100</f>
        <v>97.102794426244358</v>
      </c>
    </row>
    <row r="9" spans="1:7" s="10" customFormat="1" ht="18" customHeight="1" x14ac:dyDescent="0.3">
      <c r="A9" s="8"/>
      <c r="B9" s="8"/>
      <c r="C9" s="8" t="s">
        <v>15</v>
      </c>
      <c r="D9" s="9">
        <v>132478000</v>
      </c>
      <c r="E9" s="9">
        <v>128639840</v>
      </c>
      <c r="F9" s="9">
        <f t="shared" si="0"/>
        <v>-3838160</v>
      </c>
      <c r="G9" s="15">
        <f t="shared" si="1"/>
        <v>97.102794426244358</v>
      </c>
    </row>
    <row r="10" spans="1:7" s="10" customFormat="1" ht="18" customHeight="1" x14ac:dyDescent="0.3">
      <c r="A10" s="8" t="s">
        <v>21</v>
      </c>
      <c r="B10" s="8"/>
      <c r="C10" s="8"/>
      <c r="D10" s="9">
        <f>D11</f>
        <v>26000</v>
      </c>
      <c r="E10" s="9">
        <f>E11</f>
        <v>24734</v>
      </c>
      <c r="F10" s="9">
        <f t="shared" si="0"/>
        <v>-1266</v>
      </c>
      <c r="G10" s="15">
        <f t="shared" si="1"/>
        <v>95.130769230769232</v>
      </c>
    </row>
    <row r="11" spans="1:7" s="10" customFormat="1" ht="18" customHeight="1" x14ac:dyDescent="0.3">
      <c r="A11" s="8"/>
      <c r="B11" s="8" t="s">
        <v>21</v>
      </c>
      <c r="C11" s="8"/>
      <c r="D11" s="9">
        <f>D12+D13</f>
        <v>26000</v>
      </c>
      <c r="E11" s="9">
        <f>E12+E13</f>
        <v>24734</v>
      </c>
      <c r="F11" s="9">
        <f t="shared" si="0"/>
        <v>-1266</v>
      </c>
      <c r="G11" s="15">
        <f t="shared" si="1"/>
        <v>95.130769230769232</v>
      </c>
    </row>
    <row r="12" spans="1:7" s="10" customFormat="1" ht="18" customHeight="1" x14ac:dyDescent="0.3">
      <c r="A12" s="8"/>
      <c r="B12" s="8"/>
      <c r="C12" s="8" t="s">
        <v>22</v>
      </c>
      <c r="D12" s="9">
        <v>25000</v>
      </c>
      <c r="E12" s="9">
        <v>24734</v>
      </c>
      <c r="F12" s="9">
        <f t="shared" si="0"/>
        <v>-266</v>
      </c>
      <c r="G12" s="15">
        <f t="shared" si="1"/>
        <v>98.936000000000007</v>
      </c>
    </row>
    <row r="13" spans="1:7" s="10" customFormat="1" ht="18" customHeight="1" x14ac:dyDescent="0.3">
      <c r="A13" s="8"/>
      <c r="B13" s="8"/>
      <c r="C13" s="8" t="s">
        <v>23</v>
      </c>
      <c r="D13" s="9">
        <v>1000</v>
      </c>
      <c r="E13" s="9">
        <v>0</v>
      </c>
      <c r="F13" s="9">
        <f t="shared" si="0"/>
        <v>-1000</v>
      </c>
      <c r="G13" s="15">
        <f t="shared" si="1"/>
        <v>0</v>
      </c>
    </row>
    <row r="14" spans="1:7" s="10" customFormat="1" ht="18" customHeight="1" x14ac:dyDescent="0.3">
      <c r="A14" s="8" t="s">
        <v>19</v>
      </c>
      <c r="B14" s="8"/>
      <c r="C14" s="8"/>
      <c r="D14" s="9">
        <f>D15</f>
        <v>33913000</v>
      </c>
      <c r="E14" s="9">
        <f>E15</f>
        <v>33913495</v>
      </c>
      <c r="F14" s="9">
        <f t="shared" si="0"/>
        <v>495</v>
      </c>
      <c r="G14" s="15">
        <f t="shared" si="1"/>
        <v>100.00145961725593</v>
      </c>
    </row>
    <row r="15" spans="1:7" s="10" customFormat="1" ht="18" customHeight="1" x14ac:dyDescent="0.3">
      <c r="A15" s="8"/>
      <c r="B15" s="8" t="s">
        <v>19</v>
      </c>
      <c r="C15" s="8"/>
      <c r="D15" s="9">
        <f>D16</f>
        <v>33913000</v>
      </c>
      <c r="E15" s="9">
        <f>E16</f>
        <v>33913495</v>
      </c>
      <c r="F15" s="9">
        <f t="shared" si="0"/>
        <v>495</v>
      </c>
      <c r="G15" s="15">
        <f t="shared" si="1"/>
        <v>100.00145961725593</v>
      </c>
    </row>
    <row r="16" spans="1:7" s="10" customFormat="1" ht="18" customHeight="1" x14ac:dyDescent="0.3">
      <c r="A16" s="8"/>
      <c r="B16" s="8"/>
      <c r="C16" s="8" t="s">
        <v>20</v>
      </c>
      <c r="D16" s="9">
        <v>33913000</v>
      </c>
      <c r="E16" s="9">
        <v>33913495</v>
      </c>
      <c r="F16" s="9">
        <f t="shared" si="0"/>
        <v>495</v>
      </c>
      <c r="G16" s="15">
        <f t="shared" si="1"/>
        <v>100.00145961725593</v>
      </c>
    </row>
    <row r="17" spans="1:7" s="10" customFormat="1" ht="18" customHeight="1" x14ac:dyDescent="0.3">
      <c r="A17" s="8"/>
      <c r="B17" s="8"/>
      <c r="C17" s="8"/>
      <c r="D17" s="9"/>
      <c r="E17" s="9"/>
      <c r="F17" s="9"/>
      <c r="G17" s="15"/>
    </row>
    <row r="18" spans="1:7" s="10" customFormat="1" ht="18" customHeight="1" x14ac:dyDescent="0.3">
      <c r="A18" s="8"/>
      <c r="B18" s="8"/>
      <c r="C18" s="8"/>
      <c r="D18" s="9"/>
      <c r="E18" s="9"/>
      <c r="F18" s="9"/>
      <c r="G18" s="15"/>
    </row>
    <row r="19" spans="1:7" s="10" customFormat="1" ht="18" customHeight="1" x14ac:dyDescent="0.3">
      <c r="A19" s="8"/>
      <c r="B19" s="8"/>
      <c r="C19" s="8"/>
      <c r="D19" s="9"/>
      <c r="E19" s="9"/>
      <c r="F19" s="9"/>
      <c r="G19" s="15"/>
    </row>
    <row r="20" spans="1:7" s="10" customFormat="1" ht="18" customHeight="1" x14ac:dyDescent="0.3">
      <c r="A20" s="8"/>
      <c r="B20" s="8"/>
      <c r="C20" s="8"/>
      <c r="D20" s="9"/>
      <c r="E20" s="9"/>
      <c r="F20" s="9"/>
      <c r="G20" s="15"/>
    </row>
    <row r="21" spans="1:7" s="10" customFormat="1" ht="18" customHeight="1" x14ac:dyDescent="0.3">
      <c r="A21" s="8"/>
      <c r="B21" s="8"/>
      <c r="C21" s="8"/>
      <c r="D21" s="9"/>
      <c r="E21" s="9"/>
      <c r="F21" s="9"/>
      <c r="G21" s="15"/>
    </row>
    <row r="22" spans="1:7" s="10" customFormat="1" ht="18" customHeight="1" x14ac:dyDescent="0.3">
      <c r="A22" s="8"/>
      <c r="B22" s="8"/>
      <c r="C22" s="8"/>
      <c r="D22" s="9"/>
      <c r="E22" s="9"/>
      <c r="F22" s="9"/>
      <c r="G22" s="15"/>
    </row>
    <row r="23" spans="1:7" s="10" customFormat="1" ht="18" customHeight="1" x14ac:dyDescent="0.3">
      <c r="A23" s="8"/>
      <c r="B23" s="8"/>
      <c r="C23" s="8"/>
      <c r="D23" s="9"/>
      <c r="E23" s="9"/>
      <c r="F23" s="9"/>
      <c r="G23" s="15"/>
    </row>
    <row r="24" spans="1:7" s="10" customFormat="1" ht="18" customHeight="1" x14ac:dyDescent="0.3">
      <c r="A24" s="8"/>
      <c r="B24" s="8"/>
      <c r="C24" s="8"/>
      <c r="D24" s="9"/>
      <c r="E24" s="9"/>
      <c r="F24" s="9"/>
      <c r="G24" s="15"/>
    </row>
    <row r="25" spans="1:7" s="10" customFormat="1" ht="18" customHeight="1" x14ac:dyDescent="0.3">
      <c r="A25" s="8"/>
      <c r="B25" s="8"/>
      <c r="C25" s="8"/>
      <c r="D25" s="9"/>
      <c r="E25" s="9"/>
      <c r="F25" s="9"/>
      <c r="G25" s="15"/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102" t="s">
        <v>175</v>
      </c>
      <c r="B41" s="102"/>
      <c r="C41" s="102"/>
      <c r="D41" s="102"/>
      <c r="E41" s="102"/>
      <c r="F41" s="102"/>
      <c r="G41" s="102"/>
    </row>
    <row r="42" spans="1:7" s="7" customFormat="1" ht="21.75" customHeight="1" x14ac:dyDescent="0.3">
      <c r="A42" s="7" t="s">
        <v>69</v>
      </c>
      <c r="D42" s="20"/>
      <c r="E42" s="20"/>
      <c r="F42" s="20"/>
      <c r="G42" s="16"/>
    </row>
    <row r="43" spans="1:7" s="7" customFormat="1" ht="21.75" customHeight="1" x14ac:dyDescent="0.3">
      <c r="A43" s="5" t="s">
        <v>107</v>
      </c>
      <c r="D43" s="20"/>
      <c r="E43" s="20"/>
      <c r="F43" s="20"/>
      <c r="G43" s="21" t="s">
        <v>59</v>
      </c>
    </row>
    <row r="44" spans="1:7" s="7" customFormat="1" ht="19.5" customHeight="1" x14ac:dyDescent="0.3">
      <c r="A44" s="99" t="s">
        <v>0</v>
      </c>
      <c r="B44" s="100"/>
      <c r="C44" s="100"/>
      <c r="D44" s="103" t="s">
        <v>185</v>
      </c>
      <c r="E44" s="103" t="s">
        <v>176</v>
      </c>
      <c r="F44" s="99" t="s">
        <v>1</v>
      </c>
      <c r="G44" s="10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104"/>
      <c r="E45" s="104"/>
      <c r="F45" s="3" t="s">
        <v>173</v>
      </c>
      <c r="G45" s="14" t="s">
        <v>5</v>
      </c>
    </row>
    <row r="46" spans="1:7" s="7" customFormat="1" ht="19.5" customHeight="1" x14ac:dyDescent="0.3">
      <c r="A46" s="99" t="s">
        <v>6</v>
      </c>
      <c r="B46" s="100"/>
      <c r="C46" s="101"/>
      <c r="D46" s="94">
        <f>D47+D62+D68+D71+D74+D77+D80</f>
        <v>166417000</v>
      </c>
      <c r="E46" s="94">
        <f>E47+E62+E68+E71+E74+E77+E80</f>
        <v>162578069</v>
      </c>
      <c r="F46" s="37">
        <f>E46-D46</f>
        <v>-3838931</v>
      </c>
      <c r="G46" s="19">
        <f>E46/D46*100</f>
        <v>97.693185792316896</v>
      </c>
    </row>
    <row r="47" spans="1:7" s="10" customFormat="1" ht="18" customHeight="1" x14ac:dyDescent="0.3">
      <c r="A47" s="8" t="s">
        <v>24</v>
      </c>
      <c r="B47" s="8"/>
      <c r="C47" s="8"/>
      <c r="D47" s="9">
        <f>D48+D54+D60</f>
        <v>126151000</v>
      </c>
      <c r="E47" s="9">
        <f>E48+E54+E60</f>
        <v>125833090</v>
      </c>
      <c r="F47" s="9">
        <f>E47-D47</f>
        <v>-317910</v>
      </c>
      <c r="G47" s="15">
        <f>E47/D47*100</f>
        <v>99.747992485196306</v>
      </c>
    </row>
    <row r="48" spans="1:7" s="10" customFormat="1" ht="18" customHeight="1" x14ac:dyDescent="0.3">
      <c r="A48" s="8"/>
      <c r="B48" s="8" t="s">
        <v>52</v>
      </c>
      <c r="C48" s="8"/>
      <c r="D48" s="9">
        <f>SUM(D49:D53)</f>
        <v>121856000</v>
      </c>
      <c r="E48" s="9">
        <f>SUM(E49:E53)</f>
        <v>122222170</v>
      </c>
      <c r="F48" s="9">
        <f t="shared" ref="F48:F79" si="2">E48-D48</f>
        <v>366170</v>
      </c>
      <c r="G48" s="15">
        <f t="shared" ref="G48:G60" si="3">E48/D48*100</f>
        <v>100.30049402573529</v>
      </c>
    </row>
    <row r="49" spans="1:7" s="10" customFormat="1" ht="18" customHeight="1" x14ac:dyDescent="0.3">
      <c r="A49" s="8"/>
      <c r="B49" s="8"/>
      <c r="C49" s="8" t="s">
        <v>26</v>
      </c>
      <c r="D49" s="9">
        <v>98026000</v>
      </c>
      <c r="E49" s="9">
        <v>98358420</v>
      </c>
      <c r="F49" s="9">
        <f t="shared" si="2"/>
        <v>332420</v>
      </c>
      <c r="G49" s="15">
        <f t="shared" si="3"/>
        <v>100.33911411258238</v>
      </c>
    </row>
    <row r="50" spans="1:7" s="10" customFormat="1" ht="18" customHeight="1" x14ac:dyDescent="0.3">
      <c r="A50" s="8"/>
      <c r="B50" s="8"/>
      <c r="C50" s="8" t="s">
        <v>27</v>
      </c>
      <c r="D50" s="9">
        <v>2802000</v>
      </c>
      <c r="E50" s="9">
        <v>2801620</v>
      </c>
      <c r="F50" s="9">
        <f t="shared" si="2"/>
        <v>-380</v>
      </c>
      <c r="G50" s="15">
        <f t="shared" si="3"/>
        <v>99.986438258386869</v>
      </c>
    </row>
    <row r="51" spans="1:7" s="10" customFormat="1" ht="18" customHeight="1" x14ac:dyDescent="0.3">
      <c r="A51" s="8"/>
      <c r="B51" s="8"/>
      <c r="C51" s="8" t="s">
        <v>61</v>
      </c>
      <c r="D51" s="9">
        <v>4278000</v>
      </c>
      <c r="E51" s="9">
        <v>4292040</v>
      </c>
      <c r="F51" s="9">
        <f t="shared" si="2"/>
        <v>14040</v>
      </c>
      <c r="G51" s="15">
        <f t="shared" si="3"/>
        <v>100.32819074333801</v>
      </c>
    </row>
    <row r="52" spans="1:7" s="10" customFormat="1" ht="18" customHeight="1" x14ac:dyDescent="0.3">
      <c r="A52" s="8"/>
      <c r="B52" s="8"/>
      <c r="C52" s="22" t="s">
        <v>62</v>
      </c>
      <c r="D52" s="9">
        <v>8585000</v>
      </c>
      <c r="E52" s="9">
        <v>8577570</v>
      </c>
      <c r="F52" s="9">
        <f t="shared" si="2"/>
        <v>-7430</v>
      </c>
      <c r="G52" s="15">
        <f t="shared" si="3"/>
        <v>99.913453698311002</v>
      </c>
    </row>
    <row r="53" spans="1:7" s="10" customFormat="1" ht="18" customHeight="1" x14ac:dyDescent="0.3">
      <c r="A53" s="8"/>
      <c r="B53" s="8"/>
      <c r="C53" s="8" t="s">
        <v>30</v>
      </c>
      <c r="D53" s="9">
        <v>8165000</v>
      </c>
      <c r="E53" s="9">
        <v>8192520</v>
      </c>
      <c r="F53" s="9">
        <f t="shared" si="2"/>
        <v>27520</v>
      </c>
      <c r="G53" s="15">
        <f t="shared" si="3"/>
        <v>100.33704837721984</v>
      </c>
    </row>
    <row r="54" spans="1:7" s="10" customFormat="1" ht="18" customHeight="1" x14ac:dyDescent="0.3">
      <c r="A54" s="8"/>
      <c r="B54" s="8" t="s">
        <v>25</v>
      </c>
      <c r="C54" s="8"/>
      <c r="D54" s="9">
        <f>SUM(D55:D59)</f>
        <v>3566000</v>
      </c>
      <c r="E54" s="9">
        <f>SUM(E55:E59)</f>
        <v>3262800</v>
      </c>
      <c r="F54" s="9">
        <f t="shared" si="2"/>
        <v>-303200</v>
      </c>
      <c r="G54" s="15">
        <f t="shared" si="3"/>
        <v>91.497476163768937</v>
      </c>
    </row>
    <row r="55" spans="1:7" s="10" customFormat="1" ht="18" customHeight="1" x14ac:dyDescent="0.3">
      <c r="A55" s="8"/>
      <c r="B55" s="8"/>
      <c r="C55" s="8" t="s">
        <v>36</v>
      </c>
      <c r="D55" s="9">
        <v>100000</v>
      </c>
      <c r="E55" s="9">
        <v>0</v>
      </c>
      <c r="F55" s="9">
        <f t="shared" si="2"/>
        <v>-100000</v>
      </c>
      <c r="G55" s="15">
        <f t="shared" si="3"/>
        <v>0</v>
      </c>
    </row>
    <row r="56" spans="1:7" s="10" customFormat="1" ht="18" customHeight="1" x14ac:dyDescent="0.3">
      <c r="A56" s="8"/>
      <c r="B56" s="8"/>
      <c r="C56" s="8" t="s">
        <v>37</v>
      </c>
      <c r="D56" s="9">
        <v>990000</v>
      </c>
      <c r="E56" s="9">
        <v>856890</v>
      </c>
      <c r="F56" s="9">
        <f t="shared" si="2"/>
        <v>-133110</v>
      </c>
      <c r="G56" s="15">
        <f t="shared" si="3"/>
        <v>86.554545454545448</v>
      </c>
    </row>
    <row r="57" spans="1:7" s="10" customFormat="1" ht="18" customHeight="1" x14ac:dyDescent="0.3">
      <c r="A57" s="8"/>
      <c r="B57" s="8"/>
      <c r="C57" s="8" t="s">
        <v>38</v>
      </c>
      <c r="D57" s="9">
        <v>1995000</v>
      </c>
      <c r="E57" s="9">
        <v>1975410</v>
      </c>
      <c r="F57" s="9">
        <f t="shared" si="2"/>
        <v>-19590</v>
      </c>
      <c r="G57" s="15">
        <f t="shared" si="3"/>
        <v>99.018045112781948</v>
      </c>
    </row>
    <row r="58" spans="1:7" s="10" customFormat="1" ht="18" customHeight="1" x14ac:dyDescent="0.3">
      <c r="A58" s="8"/>
      <c r="B58" s="8"/>
      <c r="C58" s="8" t="s">
        <v>39</v>
      </c>
      <c r="D58" s="9">
        <v>431000</v>
      </c>
      <c r="E58" s="9">
        <v>430500</v>
      </c>
      <c r="F58" s="9">
        <f t="shared" si="2"/>
        <v>-500</v>
      </c>
      <c r="G58" s="15">
        <f t="shared" si="3"/>
        <v>99.88399071925754</v>
      </c>
    </row>
    <row r="59" spans="1:7" s="10" customFormat="1" ht="18" customHeight="1" x14ac:dyDescent="0.3">
      <c r="A59" s="8"/>
      <c r="B59" s="8"/>
      <c r="C59" s="8" t="s">
        <v>96</v>
      </c>
      <c r="D59" s="9">
        <v>50000</v>
      </c>
      <c r="E59" s="9">
        <v>0</v>
      </c>
      <c r="F59" s="9">
        <f t="shared" si="2"/>
        <v>-50000</v>
      </c>
      <c r="G59" s="15">
        <f t="shared" si="3"/>
        <v>0</v>
      </c>
    </row>
    <row r="60" spans="1:7" s="10" customFormat="1" ht="18" customHeight="1" x14ac:dyDescent="0.3">
      <c r="A60" s="8"/>
      <c r="B60" s="8" t="s">
        <v>32</v>
      </c>
      <c r="C60" s="8"/>
      <c r="D60" s="9">
        <f>D61</f>
        <v>729000</v>
      </c>
      <c r="E60" s="9">
        <f>E61</f>
        <v>348120</v>
      </c>
      <c r="F60" s="9">
        <f t="shared" si="2"/>
        <v>-380880</v>
      </c>
      <c r="G60" s="15">
        <f t="shared" si="3"/>
        <v>47.753086419753089</v>
      </c>
    </row>
    <row r="61" spans="1:7" s="10" customFormat="1" ht="18" customHeight="1" x14ac:dyDescent="0.3">
      <c r="A61" s="8"/>
      <c r="B61" s="8"/>
      <c r="C61" s="8" t="s">
        <v>35</v>
      </c>
      <c r="D61" s="9">
        <v>729000</v>
      </c>
      <c r="E61" s="9">
        <v>348120</v>
      </c>
      <c r="F61" s="9">
        <f t="shared" si="2"/>
        <v>-380880</v>
      </c>
      <c r="G61" s="15">
        <f>E61/D61*100</f>
        <v>47.753086419753089</v>
      </c>
    </row>
    <row r="62" spans="1:7" s="10" customFormat="1" ht="18" customHeight="1" x14ac:dyDescent="0.3">
      <c r="A62" s="8" t="s">
        <v>45</v>
      </c>
      <c r="B62" s="8"/>
      <c r="C62" s="8"/>
      <c r="D62" s="9">
        <f>D63</f>
        <v>1552000</v>
      </c>
      <c r="E62" s="9">
        <f>E63</f>
        <v>1451880</v>
      </c>
      <c r="F62" s="9">
        <f t="shared" si="2"/>
        <v>-100120</v>
      </c>
      <c r="G62" s="15">
        <f t="shared" ref="G62:G76" si="4">E62/D62*100</f>
        <v>93.548969072164951</v>
      </c>
    </row>
    <row r="63" spans="1:7" s="10" customFormat="1" ht="18" customHeight="1" x14ac:dyDescent="0.3">
      <c r="A63" s="8"/>
      <c r="B63" s="8" t="s">
        <v>46</v>
      </c>
      <c r="C63" s="8"/>
      <c r="D63" s="9">
        <f>SUM(D64:D67)</f>
        <v>1552000</v>
      </c>
      <c r="E63" s="9">
        <f>SUM(E64:E67)</f>
        <v>1451880</v>
      </c>
      <c r="F63" s="9">
        <f t="shared" si="2"/>
        <v>-100120</v>
      </c>
      <c r="G63" s="15">
        <f t="shared" si="4"/>
        <v>93.548969072164951</v>
      </c>
    </row>
    <row r="64" spans="1:7" s="10" customFormat="1" ht="18" customHeight="1" x14ac:dyDescent="0.3">
      <c r="A64" s="8"/>
      <c r="B64" s="8"/>
      <c r="C64" s="11" t="s">
        <v>68</v>
      </c>
      <c r="D64" s="9">
        <v>379000</v>
      </c>
      <c r="E64" s="9">
        <v>379080</v>
      </c>
      <c r="F64" s="9">
        <f t="shared" si="2"/>
        <v>80</v>
      </c>
      <c r="G64" s="15">
        <f t="shared" si="4"/>
        <v>100.02110817941951</v>
      </c>
    </row>
    <row r="65" spans="1:7" s="10" customFormat="1" ht="18" customHeight="1" x14ac:dyDescent="0.3">
      <c r="A65" s="8"/>
      <c r="B65" s="8"/>
      <c r="C65" s="8" t="s">
        <v>64</v>
      </c>
      <c r="D65" s="9">
        <v>85000</v>
      </c>
      <c r="E65" s="9">
        <v>85200</v>
      </c>
      <c r="F65" s="9">
        <f t="shared" si="2"/>
        <v>200</v>
      </c>
      <c r="G65" s="15">
        <f t="shared" si="4"/>
        <v>100.23529411764707</v>
      </c>
    </row>
    <row r="66" spans="1:7" s="10" customFormat="1" ht="18" customHeight="1" x14ac:dyDescent="0.3">
      <c r="A66" s="8"/>
      <c r="B66" s="8"/>
      <c r="C66" s="8" t="s">
        <v>65</v>
      </c>
      <c r="D66" s="9">
        <v>100000</v>
      </c>
      <c r="E66" s="9">
        <v>0</v>
      </c>
      <c r="F66" s="9">
        <f t="shared" si="2"/>
        <v>-100000</v>
      </c>
      <c r="G66" s="15">
        <f t="shared" si="4"/>
        <v>0</v>
      </c>
    </row>
    <row r="67" spans="1:7" s="10" customFormat="1" ht="18" customHeight="1" x14ac:dyDescent="0.3">
      <c r="A67" s="8"/>
      <c r="B67" s="8"/>
      <c r="C67" s="8" t="s">
        <v>66</v>
      </c>
      <c r="D67" s="9">
        <v>988000</v>
      </c>
      <c r="E67" s="9">
        <v>987600</v>
      </c>
      <c r="F67" s="9">
        <f t="shared" si="2"/>
        <v>-400</v>
      </c>
      <c r="G67" s="15">
        <f t="shared" si="4"/>
        <v>99.959514170040492</v>
      </c>
    </row>
    <row r="68" spans="1:7" s="10" customFormat="1" ht="18" customHeight="1" x14ac:dyDescent="0.3">
      <c r="A68" s="8" t="s">
        <v>56</v>
      </c>
      <c r="B68" s="8"/>
      <c r="C68" s="8"/>
      <c r="D68" s="9">
        <f>D69</f>
        <v>100000</v>
      </c>
      <c r="E68" s="9">
        <f>E69</f>
        <v>0</v>
      </c>
      <c r="F68" s="9">
        <f t="shared" si="2"/>
        <v>-100000</v>
      </c>
      <c r="G68" s="15">
        <f t="shared" si="4"/>
        <v>0</v>
      </c>
    </row>
    <row r="69" spans="1:7" s="10" customFormat="1" ht="18" customHeight="1" x14ac:dyDescent="0.3">
      <c r="A69" s="8"/>
      <c r="B69" s="8" t="s">
        <v>56</v>
      </c>
      <c r="C69" s="8"/>
      <c r="D69" s="9">
        <f>D70</f>
        <v>100000</v>
      </c>
      <c r="E69" s="9">
        <f>E70</f>
        <v>0</v>
      </c>
      <c r="F69" s="9">
        <f t="shared" si="2"/>
        <v>-100000</v>
      </c>
      <c r="G69" s="15">
        <f t="shared" si="4"/>
        <v>0</v>
      </c>
    </row>
    <row r="70" spans="1:7" s="10" customFormat="1" ht="18" customHeight="1" x14ac:dyDescent="0.3">
      <c r="A70" s="8"/>
      <c r="B70" s="8"/>
      <c r="C70" s="8" t="s">
        <v>56</v>
      </c>
      <c r="D70" s="9">
        <v>100000</v>
      </c>
      <c r="E70" s="9">
        <v>0</v>
      </c>
      <c r="F70" s="9">
        <f t="shared" si="2"/>
        <v>-100000</v>
      </c>
      <c r="G70" s="15">
        <f t="shared" si="4"/>
        <v>0</v>
      </c>
    </row>
    <row r="71" spans="1:7" s="10" customFormat="1" ht="18" customHeight="1" x14ac:dyDescent="0.3">
      <c r="A71" s="8" t="s">
        <v>57</v>
      </c>
      <c r="B71" s="8"/>
      <c r="C71" s="8"/>
      <c r="D71" s="9">
        <f>D72</f>
        <v>963000</v>
      </c>
      <c r="E71" s="9">
        <f>E72</f>
        <v>0</v>
      </c>
      <c r="F71" s="9">
        <f t="shared" si="2"/>
        <v>-963000</v>
      </c>
      <c r="G71" s="15">
        <f t="shared" si="4"/>
        <v>0</v>
      </c>
    </row>
    <row r="72" spans="1:7" s="10" customFormat="1" ht="18" customHeight="1" x14ac:dyDescent="0.3">
      <c r="A72" s="8"/>
      <c r="B72" s="8" t="s">
        <v>57</v>
      </c>
      <c r="C72" s="8"/>
      <c r="D72" s="9">
        <f>D73</f>
        <v>963000</v>
      </c>
      <c r="E72" s="9">
        <f>E73</f>
        <v>0</v>
      </c>
      <c r="F72" s="9">
        <f t="shared" si="2"/>
        <v>-963000</v>
      </c>
      <c r="G72" s="15">
        <f t="shared" si="4"/>
        <v>0</v>
      </c>
    </row>
    <row r="73" spans="1:7" s="10" customFormat="1" ht="18" customHeight="1" x14ac:dyDescent="0.3">
      <c r="A73" s="8"/>
      <c r="B73" s="8"/>
      <c r="C73" s="8" t="s">
        <v>57</v>
      </c>
      <c r="D73" s="9">
        <v>963000</v>
      </c>
      <c r="E73" s="9">
        <v>0</v>
      </c>
      <c r="F73" s="9">
        <f t="shared" si="2"/>
        <v>-963000</v>
      </c>
      <c r="G73" s="15">
        <f t="shared" si="4"/>
        <v>0</v>
      </c>
    </row>
    <row r="74" spans="1:7" s="10" customFormat="1" ht="18" customHeight="1" x14ac:dyDescent="0.3">
      <c r="A74" s="8" t="s">
        <v>67</v>
      </c>
      <c r="B74" s="8"/>
      <c r="C74" s="8"/>
      <c r="D74" s="9">
        <f>D75</f>
        <v>6000000</v>
      </c>
      <c r="E74" s="9">
        <f>E75</f>
        <v>6000000</v>
      </c>
      <c r="F74" s="9">
        <f t="shared" si="2"/>
        <v>0</v>
      </c>
      <c r="G74" s="15">
        <f t="shared" si="4"/>
        <v>100</v>
      </c>
    </row>
    <row r="75" spans="1:7" s="10" customFormat="1" ht="18" customHeight="1" x14ac:dyDescent="0.3">
      <c r="A75" s="8"/>
      <c r="B75" s="8" t="s">
        <v>67</v>
      </c>
      <c r="C75" s="8"/>
      <c r="D75" s="9">
        <f>D76</f>
        <v>6000000</v>
      </c>
      <c r="E75" s="9">
        <f>E76</f>
        <v>6000000</v>
      </c>
      <c r="F75" s="9">
        <f t="shared" si="2"/>
        <v>0</v>
      </c>
      <c r="G75" s="15">
        <f t="shared" si="4"/>
        <v>100</v>
      </c>
    </row>
    <row r="76" spans="1:7" s="10" customFormat="1" ht="18" customHeight="1" x14ac:dyDescent="0.3">
      <c r="A76" s="8"/>
      <c r="B76" s="8"/>
      <c r="C76" s="8" t="s">
        <v>67</v>
      </c>
      <c r="D76" s="9">
        <v>6000000</v>
      </c>
      <c r="E76" s="9">
        <v>6000000</v>
      </c>
      <c r="F76" s="9">
        <f t="shared" si="2"/>
        <v>0</v>
      </c>
      <c r="G76" s="15">
        <f t="shared" si="4"/>
        <v>100</v>
      </c>
    </row>
    <row r="77" spans="1:7" s="10" customFormat="1" ht="18" customHeight="1" x14ac:dyDescent="0.3">
      <c r="A77" s="8" t="s">
        <v>164</v>
      </c>
      <c r="B77" s="8"/>
      <c r="C77" s="8"/>
      <c r="D77" s="9">
        <f>D78</f>
        <v>31651000</v>
      </c>
      <c r="E77" s="9">
        <f>E78</f>
        <v>0</v>
      </c>
      <c r="F77" s="9">
        <f t="shared" si="2"/>
        <v>-31651000</v>
      </c>
      <c r="G77" s="15">
        <v>0</v>
      </c>
    </row>
    <row r="78" spans="1:7" s="10" customFormat="1" ht="18" customHeight="1" x14ac:dyDescent="0.3">
      <c r="A78" s="8"/>
      <c r="B78" s="8" t="s">
        <v>164</v>
      </c>
      <c r="C78" s="8"/>
      <c r="D78" s="9">
        <f>D79</f>
        <v>31651000</v>
      </c>
      <c r="E78" s="9">
        <f>E79</f>
        <v>0</v>
      </c>
      <c r="F78" s="9">
        <f t="shared" si="2"/>
        <v>-31651000</v>
      </c>
      <c r="G78" s="15">
        <v>0</v>
      </c>
    </row>
    <row r="79" spans="1:7" s="10" customFormat="1" ht="18" customHeight="1" x14ac:dyDescent="0.3">
      <c r="A79" s="8"/>
      <c r="B79" s="8"/>
      <c r="C79" s="8" t="s">
        <v>165</v>
      </c>
      <c r="D79" s="9">
        <v>31651000</v>
      </c>
      <c r="E79" s="9"/>
      <c r="F79" s="9">
        <f t="shared" si="2"/>
        <v>-31651000</v>
      </c>
      <c r="G79" s="15">
        <v>0</v>
      </c>
    </row>
    <row r="80" spans="1:7" s="10" customFormat="1" ht="18" customHeight="1" x14ac:dyDescent="0.3">
      <c r="A80" s="8" t="s">
        <v>177</v>
      </c>
      <c r="B80" s="8"/>
      <c r="C80" s="8"/>
      <c r="D80" s="9">
        <f>D81</f>
        <v>0</v>
      </c>
      <c r="E80" s="9">
        <f>E81</f>
        <v>29293099</v>
      </c>
      <c r="F80" s="9">
        <f t="shared" ref="F80:F82" si="5">E80-D80</f>
        <v>29293099</v>
      </c>
      <c r="G80" s="15">
        <v>1</v>
      </c>
    </row>
    <row r="81" spans="1:7" s="10" customFormat="1" ht="18" customHeight="1" x14ac:dyDescent="0.3">
      <c r="A81" s="8"/>
      <c r="B81" s="8" t="s">
        <v>177</v>
      </c>
      <c r="C81" s="8"/>
      <c r="D81" s="9">
        <f>D82</f>
        <v>0</v>
      </c>
      <c r="E81" s="9">
        <f>E82</f>
        <v>29293099</v>
      </c>
      <c r="F81" s="9">
        <f t="shared" si="5"/>
        <v>29293099</v>
      </c>
      <c r="G81" s="15">
        <v>2</v>
      </c>
    </row>
    <row r="82" spans="1:7" s="10" customFormat="1" ht="18" customHeight="1" x14ac:dyDescent="0.3">
      <c r="A82" s="8"/>
      <c r="B82" s="11"/>
      <c r="C82" s="8" t="s">
        <v>180</v>
      </c>
      <c r="D82" s="9">
        <v>0</v>
      </c>
      <c r="E82" s="9">
        <v>29293099</v>
      </c>
      <c r="F82" s="9">
        <f t="shared" si="5"/>
        <v>29293099</v>
      </c>
      <c r="G82" s="15">
        <v>3</v>
      </c>
    </row>
    <row r="83" spans="1:7" ht="18" customHeight="1" x14ac:dyDescent="0.3">
      <c r="A83" s="33"/>
      <c r="B83" s="33"/>
      <c r="C83" s="33"/>
      <c r="D83" s="34"/>
      <c r="E83" s="34"/>
      <c r="F83" s="34"/>
      <c r="G83" s="35"/>
    </row>
    <row r="84" spans="1:7" ht="18" customHeight="1" x14ac:dyDescent="0.3">
      <c r="A84" s="33"/>
      <c r="B84" s="33"/>
      <c r="C84" s="33"/>
      <c r="D84" s="34"/>
      <c r="E84" s="34"/>
      <c r="F84" s="34"/>
      <c r="G84" s="35"/>
    </row>
    <row r="85" spans="1:7" ht="18" customHeight="1" x14ac:dyDescent="0.3">
      <c r="A85" s="33"/>
      <c r="B85" s="33"/>
      <c r="C85" s="33"/>
      <c r="D85" s="34"/>
      <c r="E85" s="34"/>
      <c r="F85" s="34"/>
      <c r="G85" s="35"/>
    </row>
    <row r="86" spans="1:7" ht="18" customHeight="1" x14ac:dyDescent="0.3">
      <c r="A86" s="33"/>
      <c r="B86" s="33"/>
      <c r="C86" s="33"/>
      <c r="D86" s="34"/>
      <c r="E86" s="34"/>
      <c r="F86" s="34"/>
      <c r="G86" s="35"/>
    </row>
    <row r="87" spans="1:7" ht="18" customHeight="1" x14ac:dyDescent="0.3">
      <c r="A87" s="33"/>
      <c r="B87" s="33"/>
      <c r="C87" s="33"/>
      <c r="D87" s="34"/>
      <c r="E87" s="34"/>
      <c r="F87" s="34"/>
      <c r="G87" s="35"/>
    </row>
    <row r="88" spans="1:7" ht="18" customHeight="1" x14ac:dyDescent="0.3">
      <c r="A88" s="33"/>
      <c r="B88" s="33"/>
      <c r="C88" s="33"/>
      <c r="D88" s="34"/>
      <c r="E88" s="34"/>
      <c r="F88" s="34"/>
      <c r="G88" s="35"/>
    </row>
    <row r="89" spans="1:7" ht="18" customHeight="1" x14ac:dyDescent="0.3">
      <c r="A89" s="33"/>
      <c r="B89" s="33"/>
      <c r="C89" s="33"/>
      <c r="D89" s="34"/>
      <c r="E89" s="34"/>
      <c r="F89" s="34"/>
      <c r="G89" s="35"/>
    </row>
    <row r="90" spans="1:7" ht="18" customHeight="1" x14ac:dyDescent="0.3">
      <c r="A90" s="33"/>
      <c r="B90" s="33"/>
      <c r="C90" s="33"/>
      <c r="D90" s="34"/>
      <c r="E90" s="34"/>
      <c r="F90" s="34"/>
      <c r="G90" s="35"/>
    </row>
    <row r="91" spans="1:7" ht="18" customHeight="1" x14ac:dyDescent="0.3">
      <c r="A91" s="33"/>
      <c r="B91" s="33"/>
      <c r="C91" s="33"/>
      <c r="D91" s="34"/>
      <c r="E91" s="34"/>
      <c r="F91" s="34"/>
      <c r="G91" s="35"/>
    </row>
    <row r="92" spans="1:7" ht="18" customHeight="1" x14ac:dyDescent="0.3">
      <c r="A92" s="33"/>
      <c r="B92" s="33"/>
      <c r="C92" s="33"/>
      <c r="D92" s="34"/>
      <c r="E92" s="34"/>
      <c r="F92" s="34"/>
      <c r="G92" s="35"/>
    </row>
    <row r="93" spans="1:7" ht="18" customHeight="1" x14ac:dyDescent="0.3">
      <c r="A93" s="33"/>
      <c r="B93" s="33"/>
      <c r="C93" s="33"/>
      <c r="D93" s="34"/>
      <c r="E93" s="34"/>
      <c r="F93" s="34"/>
      <c r="G93" s="35"/>
    </row>
    <row r="94" spans="1:7" ht="18" customHeight="1" x14ac:dyDescent="0.3">
      <c r="A94" s="33"/>
      <c r="B94" s="33"/>
      <c r="C94" s="33"/>
      <c r="D94" s="34"/>
      <c r="E94" s="34"/>
      <c r="F94" s="34"/>
      <c r="G94" s="35"/>
    </row>
    <row r="95" spans="1:7" ht="18" customHeight="1" x14ac:dyDescent="0.3">
      <c r="A95" s="33"/>
      <c r="B95" s="33"/>
      <c r="C95" s="33"/>
      <c r="D95" s="34"/>
      <c r="E95" s="34"/>
      <c r="F95" s="34"/>
      <c r="G95" s="35"/>
    </row>
    <row r="96" spans="1:7" ht="18" customHeight="1" x14ac:dyDescent="0.3">
      <c r="A96" s="33"/>
      <c r="B96" s="33"/>
      <c r="C96" s="33"/>
      <c r="D96" s="34"/>
      <c r="E96" s="34"/>
      <c r="F96" s="34"/>
      <c r="G96" s="35"/>
    </row>
    <row r="97" spans="1:7" ht="18" customHeight="1" x14ac:dyDescent="0.3">
      <c r="A97" s="33"/>
      <c r="B97" s="33"/>
      <c r="C97" s="33"/>
      <c r="D97" s="34"/>
      <c r="E97" s="34"/>
      <c r="F97" s="34"/>
      <c r="G97" s="35"/>
    </row>
    <row r="98" spans="1:7" ht="18" customHeight="1" x14ac:dyDescent="0.3">
      <c r="A98" s="33"/>
      <c r="B98" s="33"/>
      <c r="C98" s="33"/>
      <c r="D98" s="34"/>
      <c r="E98" s="34"/>
      <c r="F98" s="34"/>
      <c r="G98" s="35"/>
    </row>
    <row r="99" spans="1:7" ht="18" customHeight="1" x14ac:dyDescent="0.3">
      <c r="A99" s="33"/>
      <c r="B99" s="33"/>
      <c r="C99" s="33"/>
      <c r="D99" s="34"/>
      <c r="E99" s="34"/>
      <c r="F99" s="34"/>
      <c r="G99" s="35"/>
    </row>
    <row r="100" spans="1:7" ht="18" customHeight="1" x14ac:dyDescent="0.3">
      <c r="A100" s="33"/>
      <c r="B100" s="33"/>
      <c r="C100" s="33"/>
      <c r="D100" s="34"/>
      <c r="E100" s="34"/>
      <c r="F100" s="34"/>
      <c r="G100" s="35"/>
    </row>
    <row r="101" spans="1:7" ht="18" customHeight="1" x14ac:dyDescent="0.3">
      <c r="A101" s="33"/>
      <c r="B101" s="33"/>
      <c r="C101" s="33"/>
      <c r="D101" s="34"/>
      <c r="E101" s="34"/>
      <c r="F101" s="34"/>
      <c r="G101" s="35"/>
    </row>
    <row r="102" spans="1:7" ht="18" customHeight="1" x14ac:dyDescent="0.3">
      <c r="A102" s="33"/>
      <c r="B102" s="33"/>
      <c r="C102" s="33"/>
      <c r="D102" s="34"/>
      <c r="E102" s="34"/>
      <c r="F102" s="34"/>
      <c r="G102" s="35"/>
    </row>
    <row r="103" spans="1:7" ht="18" customHeight="1" x14ac:dyDescent="0.3">
      <c r="A103" s="33"/>
      <c r="B103" s="33"/>
      <c r="C103" s="33"/>
      <c r="D103" s="34"/>
      <c r="E103" s="34"/>
      <c r="F103" s="34"/>
      <c r="G103" s="35"/>
    </row>
    <row r="104" spans="1:7" ht="18" customHeight="1" x14ac:dyDescent="0.3">
      <c r="A104" s="33"/>
      <c r="B104" s="33"/>
      <c r="C104" s="33"/>
      <c r="D104" s="34"/>
      <c r="E104" s="34"/>
      <c r="F104" s="34"/>
      <c r="G104" s="35"/>
    </row>
    <row r="105" spans="1:7" ht="18" customHeight="1" x14ac:dyDescent="0.3">
      <c r="A105" s="33"/>
      <c r="B105" s="33"/>
      <c r="C105" s="33"/>
      <c r="D105" s="34"/>
      <c r="E105" s="34"/>
      <c r="F105" s="34"/>
      <c r="G105" s="35"/>
    </row>
    <row r="106" spans="1:7" ht="18" customHeight="1" x14ac:dyDescent="0.3">
      <c r="A106" s="33"/>
      <c r="B106" s="33"/>
      <c r="C106" s="33"/>
      <c r="D106" s="34"/>
      <c r="E106" s="34"/>
      <c r="F106" s="34"/>
      <c r="G106" s="35"/>
    </row>
    <row r="107" spans="1:7" ht="18" customHeight="1" x14ac:dyDescent="0.3">
      <c r="A107" s="33"/>
      <c r="B107" s="33"/>
      <c r="C107" s="33"/>
      <c r="D107" s="34"/>
      <c r="E107" s="34"/>
      <c r="F107" s="34"/>
      <c r="G107" s="35"/>
    </row>
    <row r="108" spans="1:7" ht="18" customHeight="1" x14ac:dyDescent="0.3">
      <c r="A108" s="33"/>
      <c r="B108" s="33"/>
      <c r="C108" s="33"/>
      <c r="D108" s="34"/>
      <c r="E108" s="34"/>
      <c r="F108" s="34"/>
      <c r="G108" s="35"/>
    </row>
    <row r="109" spans="1:7" ht="18" customHeight="1" x14ac:dyDescent="0.3">
      <c r="A109" s="33"/>
      <c r="B109" s="33"/>
      <c r="C109" s="33"/>
      <c r="D109" s="34"/>
      <c r="E109" s="34"/>
      <c r="F109" s="34"/>
      <c r="G109" s="35"/>
    </row>
    <row r="110" spans="1:7" ht="18" customHeight="1" x14ac:dyDescent="0.3">
      <c r="A110" s="33"/>
      <c r="B110" s="33"/>
      <c r="C110" s="33"/>
      <c r="D110" s="34"/>
      <c r="E110" s="34"/>
      <c r="F110" s="34"/>
      <c r="G110" s="35"/>
    </row>
    <row r="111" spans="1:7" ht="18" customHeight="1" x14ac:dyDescent="0.3">
      <c r="A111" s="33"/>
      <c r="B111" s="33"/>
      <c r="C111" s="33"/>
      <c r="D111" s="34"/>
      <c r="E111" s="34"/>
      <c r="F111" s="34"/>
      <c r="G111" s="35"/>
    </row>
    <row r="112" spans="1:7" ht="18" customHeight="1" x14ac:dyDescent="0.3">
      <c r="A112" s="33"/>
      <c r="B112" s="33"/>
      <c r="C112" s="33"/>
      <c r="D112" s="34"/>
      <c r="E112" s="34"/>
      <c r="F112" s="34"/>
      <c r="G112" s="35"/>
    </row>
    <row r="113" spans="1:7" ht="18" customHeight="1" x14ac:dyDescent="0.3">
      <c r="A113" s="33"/>
      <c r="B113" s="33"/>
      <c r="C113" s="33"/>
      <c r="D113" s="34"/>
      <c r="E113" s="34"/>
      <c r="F113" s="34"/>
      <c r="G113" s="35"/>
    </row>
    <row r="114" spans="1:7" ht="18" customHeight="1" x14ac:dyDescent="0.3">
      <c r="A114" s="33"/>
      <c r="B114" s="33"/>
      <c r="C114" s="33"/>
      <c r="D114" s="34"/>
      <c r="E114" s="34"/>
      <c r="F114" s="34"/>
      <c r="G114" s="35"/>
    </row>
    <row r="115" spans="1:7" ht="18" customHeight="1" x14ac:dyDescent="0.3">
      <c r="A115" s="33"/>
      <c r="B115" s="33"/>
      <c r="C115" s="33"/>
      <c r="D115" s="34"/>
      <c r="E115" s="34"/>
      <c r="F115" s="34"/>
      <c r="G115" s="35"/>
    </row>
    <row r="116" spans="1:7" ht="18" customHeight="1" x14ac:dyDescent="0.3">
      <c r="A116" s="33"/>
      <c r="B116" s="33"/>
      <c r="C116" s="33"/>
      <c r="D116" s="34"/>
      <c r="E116" s="34"/>
      <c r="F116" s="34"/>
      <c r="G116" s="35"/>
    </row>
    <row r="117" spans="1:7" ht="18" customHeight="1" x14ac:dyDescent="0.3">
      <c r="A117" s="33"/>
      <c r="B117" s="33"/>
      <c r="C117" s="33"/>
      <c r="D117" s="34"/>
      <c r="E117" s="34"/>
      <c r="F117" s="34"/>
      <c r="G117" s="35"/>
    </row>
    <row r="118" spans="1:7" ht="18" customHeight="1" x14ac:dyDescent="0.3">
      <c r="A118" s="33"/>
      <c r="B118" s="33"/>
      <c r="C118" s="33"/>
      <c r="D118" s="34"/>
      <c r="E118" s="34"/>
      <c r="F118" s="34"/>
      <c r="G118" s="35"/>
    </row>
    <row r="119" spans="1:7" ht="18" customHeight="1" x14ac:dyDescent="0.3">
      <c r="A119" s="33"/>
      <c r="B119" s="33"/>
      <c r="C119" s="33"/>
      <c r="D119" s="34"/>
      <c r="E119" s="34"/>
      <c r="F119" s="34"/>
      <c r="G119" s="35"/>
    </row>
    <row r="120" spans="1:7" ht="18" customHeight="1" x14ac:dyDescent="0.3">
      <c r="A120" s="33"/>
      <c r="B120" s="33"/>
      <c r="C120" s="33"/>
      <c r="D120" s="34"/>
      <c r="E120" s="34"/>
      <c r="F120" s="34"/>
      <c r="G120" s="35"/>
    </row>
    <row r="121" spans="1:7" ht="18" customHeight="1" x14ac:dyDescent="0.3">
      <c r="A121" s="33"/>
      <c r="B121" s="33"/>
      <c r="C121" s="33"/>
      <c r="D121" s="34"/>
      <c r="E121" s="34"/>
      <c r="F121" s="34"/>
      <c r="G121" s="35"/>
    </row>
    <row r="122" spans="1:7" ht="18" customHeight="1" x14ac:dyDescent="0.3"/>
    <row r="123" spans="1:7" ht="18" customHeight="1" x14ac:dyDescent="0.3"/>
    <row r="124" spans="1:7" ht="18" customHeight="1" x14ac:dyDescent="0.3"/>
    <row r="125" spans="1:7" ht="18" customHeight="1" x14ac:dyDescent="0.3"/>
    <row r="126" spans="1:7" ht="18" customHeight="1" x14ac:dyDescent="0.3"/>
    <row r="127" spans="1:7" ht="18" customHeight="1" x14ac:dyDescent="0.3"/>
    <row r="128" spans="1:7" ht="18" customHeight="1" x14ac:dyDescent="0.3"/>
    <row r="129" ht="18" customHeight="1" x14ac:dyDescent="0.3"/>
    <row r="130" ht="18" customHeight="1" x14ac:dyDescent="0.3"/>
    <row r="131" ht="18" customHeight="1" x14ac:dyDescent="0.3"/>
    <row r="132" ht="18" customHeight="1" x14ac:dyDescent="0.3"/>
    <row r="133" ht="18" customHeight="1" x14ac:dyDescent="0.3"/>
    <row r="134" ht="18" customHeight="1" x14ac:dyDescent="0.3"/>
    <row r="135" ht="18" customHeight="1" x14ac:dyDescent="0.3"/>
    <row r="136" ht="18" customHeight="1" x14ac:dyDescent="0.3"/>
    <row r="137" ht="18" customHeight="1" x14ac:dyDescent="0.3"/>
    <row r="138" ht="18" customHeight="1" x14ac:dyDescent="0.3"/>
    <row r="139" ht="18" customHeight="1" x14ac:dyDescent="0.3"/>
    <row r="140" ht="18" customHeight="1" x14ac:dyDescent="0.3"/>
    <row r="141" ht="18" customHeight="1" x14ac:dyDescent="0.3"/>
    <row r="142" ht="18" customHeight="1" x14ac:dyDescent="0.3"/>
    <row r="143" ht="18" customHeight="1" x14ac:dyDescent="0.3"/>
    <row r="144" ht="18" customHeight="1" x14ac:dyDescent="0.3"/>
    <row r="145" ht="18" customHeight="1" x14ac:dyDescent="0.3"/>
    <row r="146" ht="18" customHeight="1" x14ac:dyDescent="0.3"/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53" header="0.3" footer="0.5600000000000000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opLeftCell="A28" workbookViewId="0">
      <selection activeCell="D44" sqref="D44:D45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102" t="s">
        <v>174</v>
      </c>
      <c r="B1" s="102"/>
      <c r="C1" s="102"/>
      <c r="D1" s="102"/>
      <c r="E1" s="102"/>
      <c r="F1" s="102"/>
      <c r="G1" s="102"/>
    </row>
    <row r="2" spans="1:7" s="5" customFormat="1" ht="21.75" customHeight="1" x14ac:dyDescent="0.3">
      <c r="A2" s="5" t="s">
        <v>60</v>
      </c>
      <c r="D2" s="6"/>
      <c r="E2" s="6"/>
      <c r="F2" s="6"/>
      <c r="G2" s="12"/>
    </row>
    <row r="3" spans="1:7" s="5" customFormat="1" ht="21.75" customHeight="1" x14ac:dyDescent="0.3">
      <c r="A3" s="5" t="s">
        <v>107</v>
      </c>
      <c r="D3" s="6"/>
      <c r="E3" s="6"/>
      <c r="F3" s="6"/>
      <c r="G3" s="13" t="s">
        <v>8</v>
      </c>
    </row>
    <row r="4" spans="1:7" s="7" customFormat="1" ht="19.5" customHeight="1" x14ac:dyDescent="0.3">
      <c r="A4" s="99" t="s">
        <v>0</v>
      </c>
      <c r="B4" s="100"/>
      <c r="C4" s="100"/>
      <c r="D4" s="103" t="s">
        <v>185</v>
      </c>
      <c r="E4" s="103" t="s">
        <v>176</v>
      </c>
      <c r="F4" s="99" t="s">
        <v>1</v>
      </c>
      <c r="G4" s="10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104"/>
      <c r="E5" s="104"/>
      <c r="F5" s="3" t="s">
        <v>173</v>
      </c>
      <c r="G5" s="14" t="s">
        <v>5</v>
      </c>
    </row>
    <row r="6" spans="1:7" s="7" customFormat="1" ht="19.5" customHeight="1" x14ac:dyDescent="0.3">
      <c r="A6" s="99" t="s">
        <v>6</v>
      </c>
      <c r="B6" s="100"/>
      <c r="C6" s="101"/>
      <c r="D6" s="94">
        <f>D7+D10+D14</f>
        <v>74315000</v>
      </c>
      <c r="E6" s="94">
        <f>E7+E10+E14</f>
        <v>75844740</v>
      </c>
      <c r="F6" s="3">
        <f>E6-D6</f>
        <v>1529740</v>
      </c>
      <c r="G6" s="19">
        <f>E6/D6*100</f>
        <v>102.05845387875934</v>
      </c>
    </row>
    <row r="7" spans="1:7" s="10" customFormat="1" ht="18" customHeight="1" x14ac:dyDescent="0.3">
      <c r="A7" s="8" t="s">
        <v>15</v>
      </c>
      <c r="B7" s="8"/>
      <c r="C7" s="8"/>
      <c r="D7" s="9">
        <f>D8</f>
        <v>65775000</v>
      </c>
      <c r="E7" s="9">
        <f>E8</f>
        <v>67304390</v>
      </c>
      <c r="F7" s="9">
        <f>E7-D7</f>
        <v>1529390</v>
      </c>
      <c r="G7" s="15">
        <f>E7/D7*100</f>
        <v>102.32518434055493</v>
      </c>
    </row>
    <row r="8" spans="1:7" s="10" customFormat="1" ht="18" customHeight="1" x14ac:dyDescent="0.3">
      <c r="A8" s="8"/>
      <c r="B8" s="8" t="s">
        <v>15</v>
      </c>
      <c r="C8" s="8"/>
      <c r="D8" s="9">
        <f>D9</f>
        <v>65775000</v>
      </c>
      <c r="E8" s="9">
        <f>E9</f>
        <v>67304390</v>
      </c>
      <c r="F8" s="9">
        <f t="shared" ref="F8:F16" si="0">E8-D8</f>
        <v>1529390</v>
      </c>
      <c r="G8" s="15">
        <f t="shared" ref="G8:G16" si="1">E8/D8*100</f>
        <v>102.32518434055493</v>
      </c>
    </row>
    <row r="9" spans="1:7" s="10" customFormat="1" ht="18" customHeight="1" x14ac:dyDescent="0.3">
      <c r="A9" s="8"/>
      <c r="B9" s="8"/>
      <c r="C9" s="8" t="s">
        <v>15</v>
      </c>
      <c r="D9" s="9">
        <v>65775000</v>
      </c>
      <c r="E9" s="9">
        <v>67304390</v>
      </c>
      <c r="F9" s="9">
        <f t="shared" si="0"/>
        <v>1529390</v>
      </c>
      <c r="G9" s="15">
        <f t="shared" si="1"/>
        <v>102.32518434055493</v>
      </c>
    </row>
    <row r="10" spans="1:7" s="10" customFormat="1" ht="18" customHeight="1" x14ac:dyDescent="0.3">
      <c r="A10" s="8" t="s">
        <v>21</v>
      </c>
      <c r="B10" s="8"/>
      <c r="C10" s="8"/>
      <c r="D10" s="9">
        <f>D11</f>
        <v>10000</v>
      </c>
      <c r="E10" s="9">
        <f>E11</f>
        <v>9643</v>
      </c>
      <c r="F10" s="9">
        <f t="shared" si="0"/>
        <v>-357</v>
      </c>
      <c r="G10" s="15">
        <f t="shared" si="1"/>
        <v>96.43</v>
      </c>
    </row>
    <row r="11" spans="1:7" s="10" customFormat="1" ht="18" customHeight="1" x14ac:dyDescent="0.3">
      <c r="A11" s="8"/>
      <c r="B11" s="8" t="s">
        <v>21</v>
      </c>
      <c r="C11" s="8"/>
      <c r="D11" s="9">
        <f>D12+D13</f>
        <v>10000</v>
      </c>
      <c r="E11" s="9">
        <f>E12+E13</f>
        <v>9643</v>
      </c>
      <c r="F11" s="9">
        <f t="shared" si="0"/>
        <v>-357</v>
      </c>
      <c r="G11" s="15">
        <f t="shared" si="1"/>
        <v>96.43</v>
      </c>
    </row>
    <row r="12" spans="1:7" s="10" customFormat="1" ht="18" customHeight="1" x14ac:dyDescent="0.3">
      <c r="A12" s="8"/>
      <c r="B12" s="8"/>
      <c r="C12" s="8" t="s">
        <v>22</v>
      </c>
      <c r="D12" s="9">
        <v>1000</v>
      </c>
      <c r="E12" s="9">
        <v>9343</v>
      </c>
      <c r="F12" s="9">
        <f t="shared" si="0"/>
        <v>8343</v>
      </c>
      <c r="G12" s="15">
        <f t="shared" si="1"/>
        <v>934.3</v>
      </c>
    </row>
    <row r="13" spans="1:7" s="10" customFormat="1" ht="18" customHeight="1" x14ac:dyDescent="0.3">
      <c r="A13" s="8"/>
      <c r="B13" s="8"/>
      <c r="C13" s="8" t="s">
        <v>23</v>
      </c>
      <c r="D13" s="9">
        <v>9000</v>
      </c>
      <c r="E13" s="9">
        <v>300</v>
      </c>
      <c r="F13" s="9">
        <f t="shared" si="0"/>
        <v>-8700</v>
      </c>
      <c r="G13" s="15">
        <f t="shared" si="1"/>
        <v>3.3333333333333335</v>
      </c>
    </row>
    <row r="14" spans="1:7" s="10" customFormat="1" ht="18" customHeight="1" x14ac:dyDescent="0.3">
      <c r="A14" s="8" t="s">
        <v>19</v>
      </c>
      <c r="B14" s="8"/>
      <c r="C14" s="8"/>
      <c r="D14" s="9">
        <f>D15</f>
        <v>8530000</v>
      </c>
      <c r="E14" s="9">
        <f>E15</f>
        <v>8530707</v>
      </c>
      <c r="F14" s="9">
        <f t="shared" si="0"/>
        <v>707</v>
      </c>
      <c r="G14" s="15">
        <f t="shared" si="1"/>
        <v>100.00828839390388</v>
      </c>
    </row>
    <row r="15" spans="1:7" s="10" customFormat="1" ht="18" customHeight="1" x14ac:dyDescent="0.3">
      <c r="A15" s="8"/>
      <c r="B15" s="8" t="s">
        <v>19</v>
      </c>
      <c r="C15" s="8"/>
      <c r="D15" s="9">
        <f>D16</f>
        <v>8530000</v>
      </c>
      <c r="E15" s="9">
        <f>E16</f>
        <v>8530707</v>
      </c>
      <c r="F15" s="9">
        <f t="shared" si="0"/>
        <v>707</v>
      </c>
      <c r="G15" s="15">
        <f t="shared" si="1"/>
        <v>100.00828839390388</v>
      </c>
    </row>
    <row r="16" spans="1:7" s="10" customFormat="1" ht="18" customHeight="1" x14ac:dyDescent="0.3">
      <c r="A16" s="8"/>
      <c r="B16" s="8"/>
      <c r="C16" s="8" t="s">
        <v>20</v>
      </c>
      <c r="D16" s="9">
        <v>8530000</v>
      </c>
      <c r="E16" s="9">
        <v>8530707</v>
      </c>
      <c r="F16" s="9">
        <f t="shared" si="0"/>
        <v>707</v>
      </c>
      <c r="G16" s="15">
        <f t="shared" si="1"/>
        <v>100.00828839390388</v>
      </c>
    </row>
    <row r="17" spans="1:7" s="10" customFormat="1" ht="18" customHeight="1" x14ac:dyDescent="0.3">
      <c r="A17" s="8"/>
      <c r="B17" s="8"/>
      <c r="C17" s="8"/>
      <c r="D17" s="9"/>
      <c r="E17" s="9"/>
      <c r="F17" s="9"/>
      <c r="G17" s="15"/>
    </row>
    <row r="18" spans="1:7" s="10" customFormat="1" ht="18" customHeight="1" x14ac:dyDescent="0.3">
      <c r="A18" s="8"/>
      <c r="B18" s="8"/>
      <c r="C18" s="8"/>
      <c r="D18" s="9"/>
      <c r="E18" s="9"/>
      <c r="F18" s="9"/>
      <c r="G18" s="15"/>
    </row>
    <row r="19" spans="1:7" s="10" customFormat="1" ht="18" customHeight="1" x14ac:dyDescent="0.3">
      <c r="A19" s="8"/>
      <c r="B19" s="8"/>
      <c r="C19" s="8"/>
      <c r="D19" s="9"/>
      <c r="E19" s="9"/>
      <c r="F19" s="9"/>
      <c r="G19" s="15"/>
    </row>
    <row r="20" spans="1:7" s="10" customFormat="1" ht="18" customHeight="1" x14ac:dyDescent="0.3">
      <c r="A20" s="8"/>
      <c r="B20" s="8"/>
      <c r="C20" s="8"/>
      <c r="D20" s="9"/>
      <c r="E20" s="9"/>
      <c r="F20" s="9"/>
      <c r="G20" s="15"/>
    </row>
    <row r="21" spans="1:7" s="10" customFormat="1" ht="18" customHeight="1" x14ac:dyDescent="0.3">
      <c r="A21" s="8"/>
      <c r="B21" s="8"/>
      <c r="C21" s="8"/>
      <c r="D21" s="9"/>
      <c r="E21" s="9"/>
      <c r="F21" s="9"/>
      <c r="G21" s="15"/>
    </row>
    <row r="22" spans="1:7" s="10" customFormat="1" ht="18" customHeight="1" x14ac:dyDescent="0.3">
      <c r="A22" s="8"/>
      <c r="B22" s="8"/>
      <c r="C22" s="8"/>
      <c r="D22" s="9"/>
      <c r="E22" s="9"/>
      <c r="F22" s="9"/>
      <c r="G22" s="15"/>
    </row>
    <row r="23" spans="1:7" s="10" customFormat="1" ht="18" customHeight="1" x14ac:dyDescent="0.3">
      <c r="A23" s="8"/>
      <c r="B23" s="8"/>
      <c r="C23" s="8"/>
      <c r="D23" s="9"/>
      <c r="E23" s="9"/>
      <c r="F23" s="9"/>
      <c r="G23" s="15"/>
    </row>
    <row r="24" spans="1:7" s="10" customFormat="1" ht="18" customHeight="1" x14ac:dyDescent="0.3">
      <c r="A24" s="8"/>
      <c r="B24" s="8"/>
      <c r="C24" s="8"/>
      <c r="D24" s="9"/>
      <c r="E24" s="9"/>
      <c r="F24" s="9"/>
      <c r="G24" s="15"/>
    </row>
    <row r="25" spans="1:7" s="10" customFormat="1" ht="18" customHeight="1" x14ac:dyDescent="0.3">
      <c r="A25" s="8"/>
      <c r="B25" s="8"/>
      <c r="C25" s="8"/>
      <c r="D25" s="9"/>
      <c r="E25" s="9"/>
      <c r="F25" s="9"/>
      <c r="G25" s="15"/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102" t="s">
        <v>175</v>
      </c>
      <c r="B41" s="102"/>
      <c r="C41" s="102"/>
      <c r="D41" s="102"/>
      <c r="E41" s="102"/>
      <c r="F41" s="102"/>
      <c r="G41" s="102"/>
    </row>
    <row r="42" spans="1:7" s="7" customFormat="1" ht="21.75" customHeight="1" x14ac:dyDescent="0.3">
      <c r="A42" s="7" t="s">
        <v>60</v>
      </c>
      <c r="D42" s="20"/>
      <c r="E42" s="20"/>
      <c r="F42" s="20"/>
      <c r="G42" s="16"/>
    </row>
    <row r="43" spans="1:7" s="7" customFormat="1" ht="21.75" customHeight="1" x14ac:dyDescent="0.3">
      <c r="A43" s="5" t="s">
        <v>107</v>
      </c>
      <c r="D43" s="20"/>
      <c r="E43" s="20"/>
      <c r="F43" s="20"/>
      <c r="G43" s="21" t="s">
        <v>59</v>
      </c>
    </row>
    <row r="44" spans="1:7" s="7" customFormat="1" ht="19.5" customHeight="1" x14ac:dyDescent="0.3">
      <c r="A44" s="99" t="s">
        <v>0</v>
      </c>
      <c r="B44" s="100"/>
      <c r="C44" s="100"/>
      <c r="D44" s="103" t="s">
        <v>185</v>
      </c>
      <c r="E44" s="103" t="s">
        <v>176</v>
      </c>
      <c r="F44" s="99" t="s">
        <v>1</v>
      </c>
      <c r="G44" s="10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104"/>
      <c r="E45" s="104"/>
      <c r="F45" s="3" t="s">
        <v>173</v>
      </c>
      <c r="G45" s="14" t="s">
        <v>5</v>
      </c>
    </row>
    <row r="46" spans="1:7" s="7" customFormat="1" ht="19.5" customHeight="1" x14ac:dyDescent="0.3">
      <c r="A46" s="99" t="s">
        <v>6</v>
      </c>
      <c r="B46" s="100"/>
      <c r="C46" s="101"/>
      <c r="D46" s="94">
        <f>D47+D61+D67+D70+D73+D77</f>
        <v>74315000</v>
      </c>
      <c r="E46" s="94">
        <f>E47+E61+E67+E70+E73+E77</f>
        <v>75844740</v>
      </c>
      <c r="F46" s="3">
        <f>E46-D46</f>
        <v>1529740</v>
      </c>
      <c r="G46" s="19">
        <f>E46/D46*100</f>
        <v>102.05845387875934</v>
      </c>
    </row>
    <row r="47" spans="1:7" s="10" customFormat="1" ht="18" customHeight="1" x14ac:dyDescent="0.3">
      <c r="A47" s="8" t="s">
        <v>24</v>
      </c>
      <c r="B47" s="8"/>
      <c r="C47" s="8"/>
      <c r="D47" s="9">
        <f>D48+D54+D59</f>
        <v>61837000</v>
      </c>
      <c r="E47" s="9">
        <f>E48+E54+E59</f>
        <v>61194880</v>
      </c>
      <c r="F47" s="9">
        <f>E47-D47</f>
        <v>-642120</v>
      </c>
      <c r="G47" s="15">
        <f>E47/D47*100</f>
        <v>98.961592574025261</v>
      </c>
    </row>
    <row r="48" spans="1:7" s="10" customFormat="1" ht="18" customHeight="1" x14ac:dyDescent="0.3">
      <c r="A48" s="8"/>
      <c r="B48" s="8" t="s">
        <v>52</v>
      </c>
      <c r="C48" s="8"/>
      <c r="D48" s="9">
        <f>SUM(D49:D53)</f>
        <v>58577000</v>
      </c>
      <c r="E48" s="9">
        <f>SUM(E49:E53)</f>
        <v>58375760</v>
      </c>
      <c r="F48" s="9">
        <f t="shared" ref="F48:F75" si="2">E48-D48</f>
        <v>-201240</v>
      </c>
      <c r="G48" s="15">
        <f t="shared" ref="G48:G58" si="3">E48/D48*100</f>
        <v>99.656452191133042</v>
      </c>
    </row>
    <row r="49" spans="1:7" s="10" customFormat="1" ht="18" customHeight="1" x14ac:dyDescent="0.3">
      <c r="A49" s="8"/>
      <c r="B49" s="8"/>
      <c r="C49" s="8" t="s">
        <v>26</v>
      </c>
      <c r="D49" s="9">
        <v>48437000</v>
      </c>
      <c r="E49" s="9">
        <v>48258380</v>
      </c>
      <c r="F49" s="9">
        <f t="shared" si="2"/>
        <v>-178620</v>
      </c>
      <c r="G49" s="15">
        <f t="shared" si="3"/>
        <v>99.631232322398162</v>
      </c>
    </row>
    <row r="50" spans="1:7" s="10" customFormat="1" ht="18" customHeight="1" x14ac:dyDescent="0.3">
      <c r="A50" s="8"/>
      <c r="B50" s="8"/>
      <c r="C50" s="8" t="s">
        <v>27</v>
      </c>
      <c r="D50" s="9">
        <v>1331000</v>
      </c>
      <c r="E50" s="9">
        <v>1330960</v>
      </c>
      <c r="F50" s="9">
        <f t="shared" si="2"/>
        <v>-40</v>
      </c>
      <c r="G50" s="15">
        <f t="shared" si="3"/>
        <v>99.996994740796396</v>
      </c>
    </row>
    <row r="51" spans="1:7" s="10" customFormat="1" ht="18" customHeight="1" x14ac:dyDescent="0.3">
      <c r="A51" s="8"/>
      <c r="B51" s="8"/>
      <c r="C51" s="8" t="s">
        <v>61</v>
      </c>
      <c r="D51" s="9">
        <v>2196000</v>
      </c>
      <c r="E51" s="9">
        <v>2187300</v>
      </c>
      <c r="F51" s="9">
        <f t="shared" si="2"/>
        <v>-8700</v>
      </c>
      <c r="G51" s="15">
        <f t="shared" si="3"/>
        <v>99.603825136612016</v>
      </c>
    </row>
    <row r="52" spans="1:7" s="10" customFormat="1" ht="18" customHeight="1" x14ac:dyDescent="0.3">
      <c r="A52" s="8"/>
      <c r="B52" s="8"/>
      <c r="C52" s="22" t="s">
        <v>62</v>
      </c>
      <c r="D52" s="9">
        <v>2581000</v>
      </c>
      <c r="E52" s="9">
        <v>2581960</v>
      </c>
      <c r="F52" s="9">
        <f t="shared" si="2"/>
        <v>960</v>
      </c>
      <c r="G52" s="15">
        <f t="shared" si="3"/>
        <v>100.03719488570322</v>
      </c>
    </row>
    <row r="53" spans="1:7" s="10" customFormat="1" ht="18" customHeight="1" x14ac:dyDescent="0.3">
      <c r="A53" s="8"/>
      <c r="B53" s="8"/>
      <c r="C53" s="8" t="s">
        <v>30</v>
      </c>
      <c r="D53" s="9">
        <v>4032000</v>
      </c>
      <c r="E53" s="9">
        <v>4017160</v>
      </c>
      <c r="F53" s="9">
        <f t="shared" si="2"/>
        <v>-14840</v>
      </c>
      <c r="G53" s="15">
        <f t="shared" si="3"/>
        <v>99.631944444444443</v>
      </c>
    </row>
    <row r="54" spans="1:7" s="10" customFormat="1" ht="18" customHeight="1" x14ac:dyDescent="0.3">
      <c r="A54" s="8"/>
      <c r="B54" s="8" t="s">
        <v>25</v>
      </c>
      <c r="C54" s="8"/>
      <c r="D54" s="9">
        <f>SUM(D55:D58)</f>
        <v>2866000</v>
      </c>
      <c r="E54" s="9">
        <f>SUM(E55:E58)</f>
        <v>2636110</v>
      </c>
      <c r="F54" s="9">
        <f t="shared" si="2"/>
        <v>-229890</v>
      </c>
      <c r="G54" s="15">
        <f t="shared" si="3"/>
        <v>91.978715980460564</v>
      </c>
    </row>
    <row r="55" spans="1:7" s="10" customFormat="1" ht="18" customHeight="1" x14ac:dyDescent="0.3">
      <c r="A55" s="8"/>
      <c r="B55" s="8"/>
      <c r="C55" s="8" t="s">
        <v>37</v>
      </c>
      <c r="D55" s="9">
        <v>900000</v>
      </c>
      <c r="E55" s="9">
        <v>827400</v>
      </c>
      <c r="F55" s="9">
        <f t="shared" si="2"/>
        <v>-72600</v>
      </c>
      <c r="G55" s="15">
        <f t="shared" si="3"/>
        <v>91.933333333333337</v>
      </c>
    </row>
    <row r="56" spans="1:7" s="10" customFormat="1" ht="18" customHeight="1" x14ac:dyDescent="0.3">
      <c r="A56" s="8"/>
      <c r="B56" s="8"/>
      <c r="C56" s="8" t="s">
        <v>38</v>
      </c>
      <c r="D56" s="9">
        <v>1627000</v>
      </c>
      <c r="E56" s="9">
        <v>1519410</v>
      </c>
      <c r="F56" s="9">
        <f t="shared" si="2"/>
        <v>-107590</v>
      </c>
      <c r="G56" s="15">
        <f t="shared" si="3"/>
        <v>93.387215734480648</v>
      </c>
    </row>
    <row r="57" spans="1:7" s="10" customFormat="1" ht="18" customHeight="1" x14ac:dyDescent="0.3">
      <c r="A57" s="8"/>
      <c r="B57" s="8"/>
      <c r="C57" s="8" t="s">
        <v>39</v>
      </c>
      <c r="D57" s="9">
        <v>289000</v>
      </c>
      <c r="E57" s="9">
        <v>289300</v>
      </c>
      <c r="F57" s="9">
        <f t="shared" si="2"/>
        <v>300</v>
      </c>
      <c r="G57" s="15">
        <f t="shared" si="3"/>
        <v>100.1038062283737</v>
      </c>
    </row>
    <row r="58" spans="1:7" s="10" customFormat="1" ht="18" customHeight="1" x14ac:dyDescent="0.3">
      <c r="A58" s="8"/>
      <c r="B58" s="8"/>
      <c r="C58" s="8" t="s">
        <v>63</v>
      </c>
      <c r="D58" s="9">
        <v>50000</v>
      </c>
      <c r="E58" s="9">
        <v>0</v>
      </c>
      <c r="F58" s="9">
        <f t="shared" si="2"/>
        <v>-50000</v>
      </c>
      <c r="G58" s="15">
        <f t="shared" si="3"/>
        <v>0</v>
      </c>
    </row>
    <row r="59" spans="1:7" s="10" customFormat="1" ht="18" customHeight="1" x14ac:dyDescent="0.3">
      <c r="A59" s="8"/>
      <c r="B59" s="8" t="s">
        <v>32</v>
      </c>
      <c r="C59" s="8"/>
      <c r="D59" s="9">
        <f>D60</f>
        <v>394000</v>
      </c>
      <c r="E59" s="9">
        <f>E60</f>
        <v>183010</v>
      </c>
      <c r="F59" s="9">
        <f t="shared" si="2"/>
        <v>-210990</v>
      </c>
      <c r="G59" s="15">
        <f>E59/D59*100</f>
        <v>46.449238578680202</v>
      </c>
    </row>
    <row r="60" spans="1:7" s="10" customFormat="1" ht="18" customHeight="1" x14ac:dyDescent="0.3">
      <c r="A60" s="8"/>
      <c r="B60" s="8"/>
      <c r="C60" s="8" t="s">
        <v>35</v>
      </c>
      <c r="D60" s="9">
        <v>394000</v>
      </c>
      <c r="E60" s="9">
        <v>183010</v>
      </c>
      <c r="F60" s="9">
        <f t="shared" si="2"/>
        <v>-210990</v>
      </c>
      <c r="G60" s="15">
        <f t="shared" ref="G60:G72" si="4">E60/D60*100</f>
        <v>46.449238578680202</v>
      </c>
    </row>
    <row r="61" spans="1:7" s="10" customFormat="1" ht="18" customHeight="1" x14ac:dyDescent="0.3">
      <c r="A61" s="8" t="s">
        <v>45</v>
      </c>
      <c r="B61" s="8"/>
      <c r="C61" s="8"/>
      <c r="D61" s="9">
        <f>D62</f>
        <v>822000</v>
      </c>
      <c r="E61" s="9">
        <f>E62</f>
        <v>772140</v>
      </c>
      <c r="F61" s="9">
        <f t="shared" si="2"/>
        <v>-49860</v>
      </c>
      <c r="G61" s="15">
        <f t="shared" si="4"/>
        <v>93.934306569343065</v>
      </c>
    </row>
    <row r="62" spans="1:7" s="10" customFormat="1" ht="18" customHeight="1" x14ac:dyDescent="0.3">
      <c r="A62" s="8"/>
      <c r="B62" s="8" t="s">
        <v>46</v>
      </c>
      <c r="C62" s="8"/>
      <c r="D62" s="9">
        <f>SUM(D63:D66)</f>
        <v>822000</v>
      </c>
      <c r="E62" s="9">
        <f>SUM(E63:E66)</f>
        <v>772140</v>
      </c>
      <c r="F62" s="9">
        <f t="shared" si="2"/>
        <v>-49860</v>
      </c>
      <c r="G62" s="15">
        <f t="shared" si="4"/>
        <v>93.934306569343065</v>
      </c>
    </row>
    <row r="63" spans="1:7" s="10" customFormat="1" ht="18" customHeight="1" x14ac:dyDescent="0.3">
      <c r="A63" s="8"/>
      <c r="B63" s="8"/>
      <c r="C63" s="11" t="s">
        <v>68</v>
      </c>
      <c r="D63" s="9">
        <v>156000</v>
      </c>
      <c r="E63" s="9">
        <v>156040</v>
      </c>
      <c r="F63" s="9">
        <f t="shared" si="2"/>
        <v>40</v>
      </c>
      <c r="G63" s="15">
        <f t="shared" si="4"/>
        <v>100.02564102564102</v>
      </c>
    </row>
    <row r="64" spans="1:7" s="10" customFormat="1" ht="18" customHeight="1" x14ac:dyDescent="0.3">
      <c r="A64" s="8"/>
      <c r="B64" s="8"/>
      <c r="C64" s="8" t="s">
        <v>64</v>
      </c>
      <c r="D64" s="9">
        <v>71000</v>
      </c>
      <c r="E64" s="9">
        <v>71000</v>
      </c>
      <c r="F64" s="9">
        <f t="shared" si="2"/>
        <v>0</v>
      </c>
      <c r="G64" s="15">
        <f t="shared" si="4"/>
        <v>100</v>
      </c>
    </row>
    <row r="65" spans="1:7" s="10" customFormat="1" ht="18" customHeight="1" x14ac:dyDescent="0.3">
      <c r="A65" s="8"/>
      <c r="B65" s="8"/>
      <c r="C65" s="8" t="s">
        <v>65</v>
      </c>
      <c r="D65" s="9">
        <v>50000</v>
      </c>
      <c r="E65" s="9">
        <v>0</v>
      </c>
      <c r="F65" s="9">
        <f t="shared" si="2"/>
        <v>-50000</v>
      </c>
      <c r="G65" s="15">
        <f t="shared" si="4"/>
        <v>0</v>
      </c>
    </row>
    <row r="66" spans="1:7" s="10" customFormat="1" ht="18" customHeight="1" x14ac:dyDescent="0.3">
      <c r="A66" s="8"/>
      <c r="B66" s="8"/>
      <c r="C66" s="8" t="s">
        <v>66</v>
      </c>
      <c r="D66" s="9">
        <v>545000</v>
      </c>
      <c r="E66" s="9">
        <v>545100</v>
      </c>
      <c r="F66" s="9">
        <f t="shared" si="2"/>
        <v>100</v>
      </c>
      <c r="G66" s="15">
        <f t="shared" si="4"/>
        <v>100.01834862385321</v>
      </c>
    </row>
    <row r="67" spans="1:7" s="10" customFormat="1" ht="18" customHeight="1" x14ac:dyDescent="0.3">
      <c r="A67" s="8" t="s">
        <v>56</v>
      </c>
      <c r="B67" s="8"/>
      <c r="C67" s="8"/>
      <c r="D67" s="9">
        <f>D68</f>
        <v>20000</v>
      </c>
      <c r="E67" s="9">
        <f>E68</f>
        <v>20250</v>
      </c>
      <c r="F67" s="9">
        <f t="shared" si="2"/>
        <v>250</v>
      </c>
      <c r="G67" s="15">
        <f t="shared" si="4"/>
        <v>101.25</v>
      </c>
    </row>
    <row r="68" spans="1:7" s="10" customFormat="1" ht="18" customHeight="1" x14ac:dyDescent="0.3">
      <c r="A68" s="8"/>
      <c r="B68" s="8" t="s">
        <v>56</v>
      </c>
      <c r="C68" s="8"/>
      <c r="D68" s="9">
        <f>D69</f>
        <v>20000</v>
      </c>
      <c r="E68" s="9">
        <f>E69</f>
        <v>20250</v>
      </c>
      <c r="F68" s="9">
        <f t="shared" si="2"/>
        <v>250</v>
      </c>
      <c r="G68" s="15">
        <f t="shared" si="4"/>
        <v>101.25</v>
      </c>
    </row>
    <row r="69" spans="1:7" s="10" customFormat="1" ht="18" customHeight="1" x14ac:dyDescent="0.3">
      <c r="A69" s="8"/>
      <c r="B69" s="8"/>
      <c r="C69" s="8" t="s">
        <v>56</v>
      </c>
      <c r="D69" s="9">
        <v>20000</v>
      </c>
      <c r="E69" s="9">
        <v>20250</v>
      </c>
      <c r="F69" s="9">
        <f t="shared" si="2"/>
        <v>250</v>
      </c>
      <c r="G69" s="15">
        <f t="shared" si="4"/>
        <v>101.25</v>
      </c>
    </row>
    <row r="70" spans="1:7" s="10" customFormat="1" ht="18" customHeight="1" x14ac:dyDescent="0.3">
      <c r="A70" s="8" t="s">
        <v>57</v>
      </c>
      <c r="B70" s="8"/>
      <c r="C70" s="8"/>
      <c r="D70" s="9">
        <f>D71</f>
        <v>122000</v>
      </c>
      <c r="E70" s="9">
        <f>E71</f>
        <v>0</v>
      </c>
      <c r="F70" s="9">
        <f t="shared" si="2"/>
        <v>-122000</v>
      </c>
      <c r="G70" s="15">
        <f t="shared" si="4"/>
        <v>0</v>
      </c>
    </row>
    <row r="71" spans="1:7" s="10" customFormat="1" ht="18" customHeight="1" x14ac:dyDescent="0.3">
      <c r="A71" s="8"/>
      <c r="B71" s="8" t="s">
        <v>57</v>
      </c>
      <c r="C71" s="8"/>
      <c r="D71" s="9">
        <f>D72</f>
        <v>122000</v>
      </c>
      <c r="E71" s="9">
        <f>E72</f>
        <v>0</v>
      </c>
      <c r="F71" s="9">
        <f t="shared" si="2"/>
        <v>-122000</v>
      </c>
      <c r="G71" s="15">
        <f t="shared" si="4"/>
        <v>0</v>
      </c>
    </row>
    <row r="72" spans="1:7" s="10" customFormat="1" ht="18" customHeight="1" x14ac:dyDescent="0.3">
      <c r="A72" s="8"/>
      <c r="B72" s="8"/>
      <c r="C72" s="8" t="s">
        <v>57</v>
      </c>
      <c r="D72" s="9">
        <v>122000</v>
      </c>
      <c r="E72" s="9">
        <v>0</v>
      </c>
      <c r="F72" s="9">
        <f t="shared" si="2"/>
        <v>-122000</v>
      </c>
      <c r="G72" s="15">
        <f t="shared" si="4"/>
        <v>0</v>
      </c>
    </row>
    <row r="73" spans="1:7" s="10" customFormat="1" ht="18" customHeight="1" x14ac:dyDescent="0.3">
      <c r="A73" s="8" t="s">
        <v>163</v>
      </c>
      <c r="B73" s="8"/>
      <c r="C73" s="8"/>
      <c r="D73" s="9">
        <f>D74</f>
        <v>11514000</v>
      </c>
      <c r="E73" s="9">
        <f>E74</f>
        <v>0</v>
      </c>
      <c r="F73" s="9">
        <f t="shared" si="2"/>
        <v>-11514000</v>
      </c>
      <c r="G73" s="15">
        <v>0</v>
      </c>
    </row>
    <row r="74" spans="1:7" s="10" customFormat="1" ht="18" customHeight="1" x14ac:dyDescent="0.3">
      <c r="A74" s="8"/>
      <c r="B74" s="8" t="s">
        <v>163</v>
      </c>
      <c r="C74" s="8"/>
      <c r="D74" s="9">
        <f>D75</f>
        <v>11514000</v>
      </c>
      <c r="E74" s="9">
        <f>E75</f>
        <v>0</v>
      </c>
      <c r="F74" s="9">
        <f t="shared" si="2"/>
        <v>-11514000</v>
      </c>
      <c r="G74" s="15">
        <v>0</v>
      </c>
    </row>
    <row r="75" spans="1:7" s="10" customFormat="1" ht="18" customHeight="1" x14ac:dyDescent="0.3">
      <c r="A75" s="8"/>
      <c r="B75" s="8"/>
      <c r="C75" s="8" t="s">
        <v>162</v>
      </c>
      <c r="D75" s="9">
        <v>11514000</v>
      </c>
      <c r="E75" s="9"/>
      <c r="F75" s="9">
        <f t="shared" si="2"/>
        <v>-11514000</v>
      </c>
      <c r="G75" s="15">
        <v>0</v>
      </c>
    </row>
    <row r="76" spans="1:7" s="10" customFormat="1" ht="18" customHeight="1" x14ac:dyDescent="0.3">
      <c r="A76" s="8" t="s">
        <v>177</v>
      </c>
      <c r="B76" s="8"/>
      <c r="C76" s="8"/>
      <c r="D76" s="9">
        <f>D77</f>
        <v>0</v>
      </c>
      <c r="E76" s="9">
        <f>E77</f>
        <v>13857470</v>
      </c>
      <c r="F76" s="9">
        <f t="shared" ref="F76:F78" si="5">E76-D76</f>
        <v>13857470</v>
      </c>
      <c r="G76" s="15">
        <v>0</v>
      </c>
    </row>
    <row r="77" spans="1:7" s="10" customFormat="1" ht="18" customHeight="1" x14ac:dyDescent="0.3">
      <c r="A77" s="8"/>
      <c r="B77" s="8" t="s">
        <v>177</v>
      </c>
      <c r="C77" s="8"/>
      <c r="D77" s="9">
        <f>D78</f>
        <v>0</v>
      </c>
      <c r="E77" s="9">
        <f>E78</f>
        <v>13857470</v>
      </c>
      <c r="F77" s="9">
        <f t="shared" si="5"/>
        <v>13857470</v>
      </c>
      <c r="G77" s="15">
        <v>0</v>
      </c>
    </row>
    <row r="78" spans="1:7" s="10" customFormat="1" ht="18" customHeight="1" x14ac:dyDescent="0.3">
      <c r="A78" s="8"/>
      <c r="B78" s="8"/>
      <c r="C78" s="8" t="s">
        <v>178</v>
      </c>
      <c r="D78" s="9">
        <v>0</v>
      </c>
      <c r="E78" s="9">
        <v>13857470</v>
      </c>
      <c r="F78" s="9">
        <f t="shared" si="5"/>
        <v>13857470</v>
      </c>
      <c r="G78" s="15">
        <v>0</v>
      </c>
    </row>
    <row r="79" spans="1:7" ht="18" customHeight="1" x14ac:dyDescent="0.3">
      <c r="A79" s="33"/>
      <c r="B79" s="33"/>
      <c r="C79" s="33"/>
      <c r="D79" s="34"/>
      <c r="E79" s="34"/>
      <c r="F79" s="34"/>
      <c r="G79" s="35"/>
    </row>
    <row r="80" spans="1:7" ht="18" customHeight="1" x14ac:dyDescent="0.3">
      <c r="A80" s="33"/>
      <c r="B80" s="33"/>
      <c r="C80" s="33"/>
      <c r="D80" s="34"/>
      <c r="E80" s="34"/>
      <c r="F80" s="34"/>
      <c r="G80" s="35"/>
    </row>
    <row r="81" spans="1:7" ht="18" customHeight="1" x14ac:dyDescent="0.3">
      <c r="A81" s="33"/>
      <c r="B81" s="33"/>
      <c r="C81" s="33"/>
      <c r="D81" s="34"/>
      <c r="E81" s="34"/>
      <c r="F81" s="34"/>
      <c r="G81" s="35"/>
    </row>
    <row r="82" spans="1:7" ht="18" customHeight="1" x14ac:dyDescent="0.3"/>
    <row r="83" spans="1:7" ht="18" customHeight="1" x14ac:dyDescent="0.3"/>
    <row r="84" spans="1:7" ht="18" customHeight="1" x14ac:dyDescent="0.3"/>
    <row r="85" spans="1:7" ht="18" customHeight="1" x14ac:dyDescent="0.3"/>
    <row r="86" spans="1:7" ht="18" customHeight="1" x14ac:dyDescent="0.3"/>
    <row r="87" spans="1:7" ht="18" customHeight="1" x14ac:dyDescent="0.3"/>
    <row r="88" spans="1:7" ht="18" customHeight="1" x14ac:dyDescent="0.3"/>
    <row r="89" spans="1:7" ht="18" customHeight="1" x14ac:dyDescent="0.3"/>
    <row r="90" spans="1:7" ht="18" customHeight="1" x14ac:dyDescent="0.3"/>
    <row r="91" spans="1:7" ht="18" customHeight="1" x14ac:dyDescent="0.3"/>
    <row r="92" spans="1:7" ht="18" customHeight="1" x14ac:dyDescent="0.3"/>
    <row r="93" spans="1:7" ht="18" customHeight="1" x14ac:dyDescent="0.3"/>
    <row r="94" spans="1:7" ht="18" customHeight="1" x14ac:dyDescent="0.3"/>
    <row r="95" spans="1:7" ht="18" customHeight="1" x14ac:dyDescent="0.3"/>
    <row r="96" spans="1:7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18" customHeight="1" x14ac:dyDescent="0.3"/>
    <row r="114" ht="18" customHeight="1" x14ac:dyDescent="0.3"/>
    <row r="115" ht="18" customHeight="1" x14ac:dyDescent="0.3"/>
    <row r="116" ht="18" customHeight="1" x14ac:dyDescent="0.3"/>
    <row r="117" ht="18" customHeight="1" x14ac:dyDescent="0.3"/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27" header="0.3" footer="0.5600000000000000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workbookViewId="0">
      <selection activeCell="E24" sqref="E24"/>
    </sheetView>
  </sheetViews>
  <sheetFormatPr defaultRowHeight="16.5" x14ac:dyDescent="0.3"/>
  <cols>
    <col min="1" max="2" width="14.5" customWidth="1"/>
    <col min="3" max="3" width="15.375" customWidth="1"/>
    <col min="4" max="5" width="11.5" style="1" customWidth="1"/>
    <col min="6" max="6" width="10.875" style="1" customWidth="1"/>
    <col min="7" max="7" width="10.875" style="17" customWidth="1"/>
  </cols>
  <sheetData>
    <row r="1" spans="1:7" ht="25.5" x14ac:dyDescent="0.3">
      <c r="A1" s="102" t="s">
        <v>174</v>
      </c>
      <c r="B1" s="102"/>
      <c r="C1" s="102"/>
      <c r="D1" s="102"/>
      <c r="E1" s="102"/>
      <c r="F1" s="102"/>
      <c r="G1" s="102"/>
    </row>
    <row r="2" spans="1:7" s="5" customFormat="1" ht="21.75" customHeight="1" x14ac:dyDescent="0.3">
      <c r="A2" s="5" t="s">
        <v>172</v>
      </c>
      <c r="D2" s="6"/>
      <c r="E2" s="6"/>
      <c r="F2" s="6"/>
      <c r="G2" s="12"/>
    </row>
    <row r="3" spans="1:7" s="5" customFormat="1" ht="21.75" customHeight="1" x14ac:dyDescent="0.3">
      <c r="A3" s="5" t="s">
        <v>107</v>
      </c>
      <c r="D3" s="6"/>
      <c r="E3" s="6"/>
      <c r="F3" s="6"/>
      <c r="G3" s="13" t="s">
        <v>8</v>
      </c>
    </row>
    <row r="4" spans="1:7" s="7" customFormat="1" ht="19.5" customHeight="1" x14ac:dyDescent="0.3">
      <c r="A4" s="99" t="s">
        <v>0</v>
      </c>
      <c r="B4" s="100"/>
      <c r="C4" s="100"/>
      <c r="D4" s="103" t="s">
        <v>185</v>
      </c>
      <c r="E4" s="103" t="s">
        <v>176</v>
      </c>
      <c r="F4" s="99" t="s">
        <v>1</v>
      </c>
      <c r="G4" s="101"/>
    </row>
    <row r="5" spans="1:7" s="7" customFormat="1" ht="19.5" customHeight="1" x14ac:dyDescent="0.3">
      <c r="A5" s="2" t="s">
        <v>2</v>
      </c>
      <c r="B5" s="2" t="s">
        <v>3</v>
      </c>
      <c r="C5" s="2" t="s">
        <v>4</v>
      </c>
      <c r="D5" s="104"/>
      <c r="E5" s="104"/>
      <c r="F5" s="3" t="s">
        <v>173</v>
      </c>
      <c r="G5" s="14" t="s">
        <v>5</v>
      </c>
    </row>
    <row r="6" spans="1:7" s="7" customFormat="1" ht="19.5" customHeight="1" x14ac:dyDescent="0.3">
      <c r="A6" s="99" t="s">
        <v>6</v>
      </c>
      <c r="B6" s="100"/>
      <c r="C6" s="101"/>
      <c r="D6" s="27">
        <f>D7+D10+D14</f>
        <v>1072344000</v>
      </c>
      <c r="E6" s="27">
        <f>E7+E10+E14</f>
        <v>1072336458</v>
      </c>
      <c r="F6" s="28">
        <f>E6-D6</f>
        <v>-7542</v>
      </c>
      <c r="G6" s="29">
        <f>E6/D6*100</f>
        <v>99.999296680915833</v>
      </c>
    </row>
    <row r="7" spans="1:7" s="10" customFormat="1" ht="18" customHeight="1" x14ac:dyDescent="0.3">
      <c r="A7" s="8" t="s">
        <v>9</v>
      </c>
      <c r="B7" s="8"/>
      <c r="C7" s="8"/>
      <c r="D7" s="31">
        <f>D8</f>
        <v>1060645560</v>
      </c>
      <c r="E7" s="31">
        <f>E8</f>
        <v>1060645560</v>
      </c>
      <c r="F7" s="31">
        <f>E7-D7</f>
        <v>0</v>
      </c>
      <c r="G7" s="15">
        <f>E7/D7*100</f>
        <v>100</v>
      </c>
    </row>
    <row r="8" spans="1:7" s="10" customFormat="1" ht="18" customHeight="1" x14ac:dyDescent="0.3">
      <c r="A8" s="8"/>
      <c r="B8" s="8" t="s">
        <v>9</v>
      </c>
      <c r="C8" s="8"/>
      <c r="D8" s="31">
        <f>D9</f>
        <v>1060645560</v>
      </c>
      <c r="E8" s="31">
        <f>E9</f>
        <v>1060645560</v>
      </c>
      <c r="F8" s="31">
        <f t="shared" ref="F8:F16" si="0">E8-D8</f>
        <v>0</v>
      </c>
      <c r="G8" s="15">
        <f t="shared" ref="G8:G9" si="1">E8/D8*100</f>
        <v>100</v>
      </c>
    </row>
    <row r="9" spans="1:7" s="10" customFormat="1" ht="18" customHeight="1" x14ac:dyDescent="0.3">
      <c r="A9" s="8"/>
      <c r="B9" s="8"/>
      <c r="C9" s="8" t="s">
        <v>11</v>
      </c>
      <c r="D9" s="31">
        <v>1060645560</v>
      </c>
      <c r="E9" s="31">
        <v>1060645560</v>
      </c>
      <c r="F9" s="31">
        <f t="shared" si="0"/>
        <v>0</v>
      </c>
      <c r="G9" s="15">
        <f t="shared" si="1"/>
        <v>100</v>
      </c>
    </row>
    <row r="10" spans="1:7" s="10" customFormat="1" ht="18" customHeight="1" x14ac:dyDescent="0.3">
      <c r="A10" s="8" t="s">
        <v>21</v>
      </c>
      <c r="B10" s="8"/>
      <c r="C10" s="8"/>
      <c r="D10" s="9">
        <f>D11</f>
        <v>305956</v>
      </c>
      <c r="E10" s="9">
        <f>E11</f>
        <v>298414</v>
      </c>
      <c r="F10" s="9">
        <f t="shared" si="0"/>
        <v>-7542</v>
      </c>
      <c r="G10" s="15">
        <v>0</v>
      </c>
    </row>
    <row r="11" spans="1:7" s="10" customFormat="1" ht="18" customHeight="1" x14ac:dyDescent="0.3">
      <c r="A11" s="8"/>
      <c r="B11" s="8" t="s">
        <v>21</v>
      </c>
      <c r="C11" s="8"/>
      <c r="D11" s="9">
        <f>D12+D13</f>
        <v>305956</v>
      </c>
      <c r="E11" s="9">
        <f>E12+E13</f>
        <v>298414</v>
      </c>
      <c r="F11" s="9">
        <f t="shared" si="0"/>
        <v>-7542</v>
      </c>
      <c r="G11" s="15">
        <v>0</v>
      </c>
    </row>
    <row r="12" spans="1:7" s="10" customFormat="1" ht="18" customHeight="1" x14ac:dyDescent="0.3">
      <c r="A12" s="8"/>
      <c r="B12" s="8"/>
      <c r="C12" s="8" t="s">
        <v>22</v>
      </c>
      <c r="D12" s="9">
        <v>85956</v>
      </c>
      <c r="E12" s="9">
        <v>82066</v>
      </c>
      <c r="F12" s="9">
        <f t="shared" si="0"/>
        <v>-3890</v>
      </c>
      <c r="G12" s="15">
        <v>0</v>
      </c>
    </row>
    <row r="13" spans="1:7" s="10" customFormat="1" ht="18" customHeight="1" x14ac:dyDescent="0.3">
      <c r="A13" s="8"/>
      <c r="B13" s="8"/>
      <c r="C13" s="8" t="s">
        <v>23</v>
      </c>
      <c r="D13" s="9">
        <v>220000</v>
      </c>
      <c r="E13" s="9">
        <v>216348</v>
      </c>
      <c r="F13" s="9">
        <f t="shared" si="0"/>
        <v>-3652</v>
      </c>
      <c r="G13" s="15">
        <v>0</v>
      </c>
    </row>
    <row r="14" spans="1:7" s="10" customFormat="1" ht="18" customHeight="1" x14ac:dyDescent="0.3">
      <c r="A14" s="8" t="s">
        <v>83</v>
      </c>
      <c r="B14" s="8"/>
      <c r="C14" s="8"/>
      <c r="D14" s="9">
        <f>D15</f>
        <v>11392484</v>
      </c>
      <c r="E14" s="9">
        <f>E15</f>
        <v>11392484</v>
      </c>
      <c r="F14" s="9">
        <f t="shared" si="0"/>
        <v>0</v>
      </c>
      <c r="G14" s="15">
        <v>0</v>
      </c>
    </row>
    <row r="15" spans="1:7" s="10" customFormat="1" ht="18" customHeight="1" x14ac:dyDescent="0.3">
      <c r="A15" s="8"/>
      <c r="B15" s="8" t="s">
        <v>83</v>
      </c>
      <c r="C15" s="8"/>
      <c r="D15" s="9">
        <f>D16</f>
        <v>11392484</v>
      </c>
      <c r="E15" s="9">
        <f>E16</f>
        <v>11392484</v>
      </c>
      <c r="F15" s="9">
        <f t="shared" si="0"/>
        <v>0</v>
      </c>
      <c r="G15" s="15">
        <v>0</v>
      </c>
    </row>
    <row r="16" spans="1:7" s="10" customFormat="1" ht="18" customHeight="1" x14ac:dyDescent="0.3">
      <c r="A16" s="8"/>
      <c r="B16" s="8"/>
      <c r="C16" s="8" t="s">
        <v>84</v>
      </c>
      <c r="D16" s="9">
        <v>11392484</v>
      </c>
      <c r="E16" s="9">
        <v>11392484</v>
      </c>
      <c r="F16" s="9">
        <f t="shared" si="0"/>
        <v>0</v>
      </c>
      <c r="G16" s="15">
        <v>0</v>
      </c>
    </row>
    <row r="17" spans="1:7" s="10" customFormat="1" ht="18" customHeight="1" x14ac:dyDescent="0.3">
      <c r="A17" s="8"/>
      <c r="B17" s="8"/>
      <c r="C17" s="8"/>
      <c r="D17" s="9"/>
      <c r="E17" s="9"/>
      <c r="F17" s="9"/>
      <c r="G17" s="15"/>
    </row>
    <row r="18" spans="1:7" s="10" customFormat="1" ht="18" customHeight="1" x14ac:dyDescent="0.3">
      <c r="A18" s="8"/>
      <c r="B18" s="8"/>
      <c r="C18" s="8"/>
      <c r="D18" s="9"/>
      <c r="E18" s="9"/>
      <c r="F18" s="9"/>
      <c r="G18" s="15"/>
    </row>
    <row r="19" spans="1:7" s="10" customFormat="1" ht="18" customHeight="1" x14ac:dyDescent="0.3">
      <c r="A19" s="8"/>
      <c r="B19" s="8"/>
      <c r="C19" s="8"/>
      <c r="D19" s="9"/>
      <c r="E19" s="9"/>
      <c r="F19" s="9"/>
      <c r="G19" s="15"/>
    </row>
    <row r="20" spans="1:7" s="10" customFormat="1" ht="18" customHeight="1" x14ac:dyDescent="0.3">
      <c r="A20" s="8"/>
      <c r="B20" s="8"/>
      <c r="C20" s="8"/>
      <c r="D20" s="9"/>
      <c r="E20" s="9"/>
      <c r="F20" s="9"/>
      <c r="G20" s="15"/>
    </row>
    <row r="21" spans="1:7" s="10" customFormat="1" ht="18" customHeight="1" x14ac:dyDescent="0.3">
      <c r="A21" s="8"/>
      <c r="B21" s="8"/>
      <c r="C21" s="8"/>
      <c r="D21" s="9"/>
      <c r="E21" s="9"/>
      <c r="F21" s="9"/>
      <c r="G21" s="15"/>
    </row>
    <row r="22" spans="1:7" s="10" customFormat="1" ht="18" customHeight="1" x14ac:dyDescent="0.3">
      <c r="A22" s="8"/>
      <c r="B22" s="8"/>
      <c r="C22" s="8"/>
      <c r="D22" s="9"/>
      <c r="E22" s="9"/>
      <c r="F22" s="9"/>
      <c r="G22" s="15"/>
    </row>
    <row r="23" spans="1:7" s="10" customFormat="1" ht="18" customHeight="1" x14ac:dyDescent="0.3">
      <c r="A23" s="8"/>
      <c r="B23" s="8"/>
      <c r="C23" s="8"/>
      <c r="D23" s="9"/>
      <c r="E23" s="9"/>
      <c r="F23" s="9"/>
      <c r="G23" s="15"/>
    </row>
    <row r="24" spans="1:7" s="10" customFormat="1" ht="18" customHeight="1" x14ac:dyDescent="0.3">
      <c r="A24" s="8"/>
      <c r="B24" s="8"/>
      <c r="C24" s="8"/>
      <c r="D24" s="9"/>
      <c r="E24" s="9"/>
      <c r="F24" s="9"/>
      <c r="G24" s="15"/>
    </row>
    <row r="25" spans="1:7" s="10" customFormat="1" ht="18" customHeight="1" x14ac:dyDescent="0.3">
      <c r="A25" s="8"/>
      <c r="B25" s="8"/>
      <c r="C25" s="8"/>
      <c r="D25" s="9"/>
      <c r="E25" s="9"/>
      <c r="F25" s="9"/>
      <c r="G25" s="15"/>
    </row>
    <row r="26" spans="1:7" s="10" customFormat="1" ht="18" customHeight="1" x14ac:dyDescent="0.3">
      <c r="A26" s="8"/>
      <c r="B26" s="8"/>
      <c r="C26" s="8"/>
      <c r="D26" s="9"/>
      <c r="E26" s="9"/>
      <c r="F26" s="9"/>
      <c r="G26" s="15"/>
    </row>
    <row r="27" spans="1:7" s="10" customFormat="1" ht="18" customHeight="1" x14ac:dyDescent="0.3">
      <c r="A27" s="8"/>
      <c r="B27" s="8"/>
      <c r="C27" s="8"/>
      <c r="D27" s="9"/>
      <c r="E27" s="9"/>
      <c r="F27" s="9"/>
      <c r="G27" s="15"/>
    </row>
    <row r="28" spans="1:7" s="10" customFormat="1" ht="18" customHeight="1" x14ac:dyDescent="0.3">
      <c r="A28" s="8"/>
      <c r="B28" s="8"/>
      <c r="C28" s="8"/>
      <c r="D28" s="9"/>
      <c r="E28" s="9"/>
      <c r="F28" s="9"/>
      <c r="G28" s="15"/>
    </row>
    <row r="29" spans="1:7" s="10" customFormat="1" ht="18" customHeight="1" x14ac:dyDescent="0.3">
      <c r="A29" s="8"/>
      <c r="B29" s="8"/>
      <c r="C29" s="8"/>
      <c r="D29" s="9"/>
      <c r="E29" s="9"/>
      <c r="F29" s="9"/>
      <c r="G29" s="15"/>
    </row>
    <row r="30" spans="1:7" s="10" customFormat="1" ht="18" customHeight="1" x14ac:dyDescent="0.3">
      <c r="A30" s="8"/>
      <c r="B30" s="8"/>
      <c r="C30" s="8"/>
      <c r="D30" s="9"/>
      <c r="E30" s="9"/>
      <c r="F30" s="9"/>
      <c r="G30" s="15"/>
    </row>
    <row r="31" spans="1:7" s="10" customFormat="1" ht="18" customHeight="1" x14ac:dyDescent="0.3">
      <c r="A31" s="8"/>
      <c r="B31" s="8"/>
      <c r="C31" s="8"/>
      <c r="D31" s="9"/>
      <c r="E31" s="9"/>
      <c r="F31" s="9"/>
      <c r="G31" s="15"/>
    </row>
    <row r="32" spans="1:7" s="10" customFormat="1" ht="18" customHeight="1" x14ac:dyDescent="0.3">
      <c r="A32" s="8"/>
      <c r="B32" s="8"/>
      <c r="C32" s="8"/>
      <c r="D32" s="9"/>
      <c r="E32" s="9"/>
      <c r="F32" s="9"/>
      <c r="G32" s="15"/>
    </row>
    <row r="33" spans="1:7" s="10" customFormat="1" ht="18" customHeight="1" x14ac:dyDescent="0.3">
      <c r="A33" s="8"/>
      <c r="B33" s="8"/>
      <c r="C33" s="8"/>
      <c r="D33" s="9"/>
      <c r="E33" s="9"/>
      <c r="F33" s="9"/>
      <c r="G33" s="15"/>
    </row>
    <row r="34" spans="1:7" s="10" customFormat="1" ht="18" customHeight="1" x14ac:dyDescent="0.3">
      <c r="A34" s="8"/>
      <c r="B34" s="8"/>
      <c r="C34" s="8"/>
      <c r="D34" s="9"/>
      <c r="E34" s="9"/>
      <c r="F34" s="9"/>
      <c r="G34" s="15"/>
    </row>
    <row r="35" spans="1:7" s="10" customFormat="1" ht="18" customHeight="1" x14ac:dyDescent="0.3">
      <c r="A35" s="8"/>
      <c r="B35" s="8"/>
      <c r="C35" s="8"/>
      <c r="D35" s="9"/>
      <c r="E35" s="9"/>
      <c r="F35" s="9"/>
      <c r="G35" s="15"/>
    </row>
    <row r="36" spans="1:7" s="10" customFormat="1" ht="18" customHeight="1" x14ac:dyDescent="0.3">
      <c r="A36" s="8"/>
      <c r="B36" s="8"/>
      <c r="C36" s="8"/>
      <c r="D36" s="9"/>
      <c r="E36" s="9"/>
      <c r="F36" s="9"/>
      <c r="G36" s="15"/>
    </row>
    <row r="37" spans="1:7" s="10" customFormat="1" ht="18" customHeight="1" x14ac:dyDescent="0.3">
      <c r="A37" s="8"/>
      <c r="B37" s="8"/>
      <c r="C37" s="8"/>
      <c r="D37" s="9"/>
      <c r="E37" s="9"/>
      <c r="F37" s="9"/>
      <c r="G37" s="15"/>
    </row>
    <row r="38" spans="1:7" s="10" customFormat="1" ht="18" customHeight="1" x14ac:dyDescent="0.3">
      <c r="A38" s="8"/>
      <c r="B38" s="8"/>
      <c r="C38" s="8"/>
      <c r="D38" s="9"/>
      <c r="E38" s="9"/>
      <c r="F38" s="9"/>
      <c r="G38" s="15"/>
    </row>
    <row r="39" spans="1:7" s="10" customFormat="1" ht="18" customHeight="1" x14ac:dyDescent="0.3">
      <c r="A39" s="8"/>
      <c r="B39" s="8"/>
      <c r="C39" s="8"/>
      <c r="D39" s="9"/>
      <c r="E39" s="9"/>
      <c r="F39" s="9"/>
      <c r="G39" s="15"/>
    </row>
    <row r="40" spans="1:7" s="10" customFormat="1" ht="18" customHeight="1" x14ac:dyDescent="0.3">
      <c r="A40" s="8"/>
      <c r="B40" s="8"/>
      <c r="C40" s="8"/>
      <c r="D40" s="9"/>
      <c r="E40" s="9"/>
      <c r="F40" s="9"/>
      <c r="G40" s="15"/>
    </row>
    <row r="41" spans="1:7" ht="25.5" x14ac:dyDescent="0.3">
      <c r="A41" s="102" t="s">
        <v>175</v>
      </c>
      <c r="B41" s="102"/>
      <c r="C41" s="102"/>
      <c r="D41" s="102"/>
      <c r="E41" s="102"/>
      <c r="F41" s="102"/>
      <c r="G41" s="102"/>
    </row>
    <row r="42" spans="1:7" s="7" customFormat="1" ht="21.75" customHeight="1" x14ac:dyDescent="0.3">
      <c r="A42" s="7" t="s">
        <v>70</v>
      </c>
      <c r="D42" s="20"/>
      <c r="E42" s="20"/>
      <c r="F42" s="20"/>
      <c r="G42" s="16"/>
    </row>
    <row r="43" spans="1:7" s="7" customFormat="1" ht="21.75" customHeight="1" x14ac:dyDescent="0.3">
      <c r="A43" s="5" t="s">
        <v>107</v>
      </c>
      <c r="D43" s="20"/>
      <c r="E43" s="20"/>
      <c r="F43" s="20"/>
      <c r="G43" s="21" t="s">
        <v>59</v>
      </c>
    </row>
    <row r="44" spans="1:7" s="7" customFormat="1" ht="19.5" customHeight="1" x14ac:dyDescent="0.3">
      <c r="A44" s="99" t="s">
        <v>0</v>
      </c>
      <c r="B44" s="100"/>
      <c r="C44" s="100"/>
      <c r="D44" s="103" t="s">
        <v>185</v>
      </c>
      <c r="E44" s="103" t="s">
        <v>176</v>
      </c>
      <c r="F44" s="99" t="s">
        <v>1</v>
      </c>
      <c r="G44" s="101"/>
    </row>
    <row r="45" spans="1:7" s="7" customFormat="1" ht="19.5" customHeight="1" x14ac:dyDescent="0.3">
      <c r="A45" s="2" t="s">
        <v>2</v>
      </c>
      <c r="B45" s="2" t="s">
        <v>3</v>
      </c>
      <c r="C45" s="2" t="s">
        <v>4</v>
      </c>
      <c r="D45" s="104"/>
      <c r="E45" s="104"/>
      <c r="F45" s="3" t="s">
        <v>173</v>
      </c>
      <c r="G45" s="14" t="s">
        <v>5</v>
      </c>
    </row>
    <row r="46" spans="1:7" s="7" customFormat="1" ht="19.5" customHeight="1" x14ac:dyDescent="0.3">
      <c r="A46" s="99" t="s">
        <v>6</v>
      </c>
      <c r="B46" s="100"/>
      <c r="C46" s="101"/>
      <c r="D46" s="32">
        <f>D47+D89+D92+D95+D98</f>
        <v>1072344000</v>
      </c>
      <c r="E46" s="32">
        <f>E47+E89+E92+E95+E98</f>
        <v>1072336458</v>
      </c>
      <c r="F46" s="28">
        <f>E46-D46</f>
        <v>-7542</v>
      </c>
      <c r="G46" s="29">
        <f>E46/D46*100</f>
        <v>99.999296680915833</v>
      </c>
    </row>
    <row r="47" spans="1:7" s="10" customFormat="1" ht="18" customHeight="1" x14ac:dyDescent="0.3">
      <c r="A47" s="8" t="s">
        <v>71</v>
      </c>
      <c r="B47" s="8"/>
      <c r="C47" s="8"/>
      <c r="D47" s="31">
        <f>D48+D51+D57+D54+D60+D63+D66+D69+D72+D75+D78+D81+D84+D87</f>
        <v>910645560</v>
      </c>
      <c r="E47" s="31">
        <f>E48+E51+E57+E54+E60+E63+E66+E69+E72+E75+E78+E81+E84+E87</f>
        <v>902781086</v>
      </c>
      <c r="F47" s="31">
        <f>E47-D47</f>
        <v>-7864474</v>
      </c>
      <c r="G47" s="15">
        <f>E47/D47*100</f>
        <v>99.136384742270096</v>
      </c>
    </row>
    <row r="48" spans="1:7" s="10" customFormat="1" ht="18" customHeight="1" x14ac:dyDescent="0.3">
      <c r="A48" s="8"/>
      <c r="B48" s="8" t="s">
        <v>72</v>
      </c>
      <c r="C48" s="8"/>
      <c r="D48" s="9">
        <f>D49+D50</f>
        <v>91300000</v>
      </c>
      <c r="E48" s="9">
        <f>E49+E50</f>
        <v>90614014</v>
      </c>
      <c r="F48" s="9">
        <f t="shared" ref="F48:F100" si="2">E48-D48</f>
        <v>-685986</v>
      </c>
      <c r="G48" s="15">
        <f t="shared" ref="G48:G59" si="3">E48/D48*100</f>
        <v>99.24864622124862</v>
      </c>
    </row>
    <row r="49" spans="1:12" s="10" customFormat="1" ht="18" customHeight="1" x14ac:dyDescent="0.3">
      <c r="A49" s="8"/>
      <c r="B49" s="8"/>
      <c r="C49" s="8" t="s">
        <v>52</v>
      </c>
      <c r="D49" s="9">
        <v>55400000</v>
      </c>
      <c r="E49" s="9">
        <v>54472200</v>
      </c>
      <c r="F49" s="9">
        <f t="shared" si="2"/>
        <v>-927800</v>
      </c>
      <c r="G49" s="15">
        <f t="shared" si="3"/>
        <v>98.325270758122741</v>
      </c>
    </row>
    <row r="50" spans="1:12" s="10" customFormat="1" ht="18" customHeight="1" x14ac:dyDescent="0.3">
      <c r="A50" s="8"/>
      <c r="B50" s="8"/>
      <c r="C50" s="8" t="s">
        <v>25</v>
      </c>
      <c r="D50" s="9">
        <v>35900000</v>
      </c>
      <c r="E50" s="9">
        <v>36141814</v>
      </c>
      <c r="F50" s="9">
        <f t="shared" si="2"/>
        <v>241814</v>
      </c>
      <c r="G50" s="15">
        <f t="shared" si="3"/>
        <v>100.67357660167131</v>
      </c>
    </row>
    <row r="51" spans="1:12" s="10" customFormat="1" ht="18" customHeight="1" x14ac:dyDescent="0.3">
      <c r="A51" s="8"/>
      <c r="B51" s="8" t="s">
        <v>100</v>
      </c>
      <c r="C51" s="8"/>
      <c r="D51" s="9">
        <f>D52+D53</f>
        <v>33835000</v>
      </c>
      <c r="E51" s="9">
        <f>E52+E53</f>
        <v>33826390</v>
      </c>
      <c r="F51" s="9">
        <f t="shared" si="2"/>
        <v>-8610</v>
      </c>
      <c r="G51" s="15">
        <f t="shared" si="3"/>
        <v>99.974552977685832</v>
      </c>
    </row>
    <row r="52" spans="1:12" s="10" customFormat="1" ht="18" customHeight="1" x14ac:dyDescent="0.3">
      <c r="A52" s="8"/>
      <c r="B52" s="8"/>
      <c r="C52" s="8" t="s">
        <v>52</v>
      </c>
      <c r="D52" s="9">
        <v>28750000</v>
      </c>
      <c r="E52" s="9">
        <v>28545110</v>
      </c>
      <c r="F52" s="9">
        <f t="shared" si="2"/>
        <v>-204890</v>
      </c>
      <c r="G52" s="15">
        <f t="shared" si="3"/>
        <v>99.287339130434788</v>
      </c>
    </row>
    <row r="53" spans="1:12" s="10" customFormat="1" ht="18" customHeight="1" x14ac:dyDescent="0.3">
      <c r="A53" s="8"/>
      <c r="B53" s="8"/>
      <c r="C53" s="8" t="s">
        <v>25</v>
      </c>
      <c r="D53" s="9">
        <v>5085000</v>
      </c>
      <c r="E53" s="9">
        <v>5281280</v>
      </c>
      <c r="F53" s="9">
        <f t="shared" si="2"/>
        <v>196280</v>
      </c>
      <c r="G53" s="15">
        <f t="shared" si="3"/>
        <v>103.85998033431663</v>
      </c>
    </row>
    <row r="54" spans="1:12" s="10" customFormat="1" ht="18" customHeight="1" x14ac:dyDescent="0.3">
      <c r="A54" s="8"/>
      <c r="B54" s="8" t="s">
        <v>101</v>
      </c>
      <c r="C54" s="8"/>
      <c r="D54" s="9">
        <v>0</v>
      </c>
      <c r="E54" s="9">
        <v>0</v>
      </c>
      <c r="F54" s="9">
        <f t="shared" si="2"/>
        <v>0</v>
      </c>
      <c r="G54" s="15">
        <v>0</v>
      </c>
      <c r="L54" s="10" t="s">
        <v>166</v>
      </c>
    </row>
    <row r="55" spans="1:12" s="10" customFormat="1" ht="18" customHeight="1" x14ac:dyDescent="0.3">
      <c r="A55" s="8"/>
      <c r="B55" s="8"/>
      <c r="C55" s="8" t="s">
        <v>52</v>
      </c>
      <c r="D55" s="9">
        <v>0</v>
      </c>
      <c r="E55" s="9">
        <v>0</v>
      </c>
      <c r="F55" s="9">
        <f t="shared" si="2"/>
        <v>0</v>
      </c>
      <c r="G55" s="15">
        <v>0</v>
      </c>
    </row>
    <row r="56" spans="1:12" s="10" customFormat="1" ht="18" customHeight="1" x14ac:dyDescent="0.3">
      <c r="A56" s="8"/>
      <c r="B56" s="8"/>
      <c r="C56" s="8" t="s">
        <v>25</v>
      </c>
      <c r="D56" s="9">
        <v>0</v>
      </c>
      <c r="E56" s="9">
        <v>0</v>
      </c>
      <c r="F56" s="9">
        <f t="shared" si="2"/>
        <v>0</v>
      </c>
      <c r="G56" s="15">
        <v>0</v>
      </c>
    </row>
    <row r="57" spans="1:12" s="10" customFormat="1" ht="18" customHeight="1" x14ac:dyDescent="0.3">
      <c r="A57" s="8"/>
      <c r="B57" s="8" t="s">
        <v>73</v>
      </c>
      <c r="C57" s="8"/>
      <c r="D57" s="9">
        <f>D58+D59</f>
        <v>10456000</v>
      </c>
      <c r="E57" s="9">
        <f>E58+E59</f>
        <v>10378440</v>
      </c>
      <c r="F57" s="9">
        <f t="shared" si="2"/>
        <v>-77560</v>
      </c>
      <c r="G57" s="15">
        <f t="shared" si="3"/>
        <v>99.258224942616678</v>
      </c>
    </row>
    <row r="58" spans="1:12" s="10" customFormat="1" ht="18" customHeight="1" x14ac:dyDescent="0.3">
      <c r="A58" s="8"/>
      <c r="B58" s="8"/>
      <c r="C58" s="8" t="s">
        <v>52</v>
      </c>
      <c r="D58" s="9">
        <v>10307000</v>
      </c>
      <c r="E58" s="9">
        <v>10237540</v>
      </c>
      <c r="F58" s="9">
        <f t="shared" si="2"/>
        <v>-69460</v>
      </c>
      <c r="G58" s="15">
        <f t="shared" si="3"/>
        <v>99.326089065683519</v>
      </c>
    </row>
    <row r="59" spans="1:12" s="10" customFormat="1" ht="18" customHeight="1" x14ac:dyDescent="0.3">
      <c r="A59" s="8"/>
      <c r="B59" s="8"/>
      <c r="C59" s="8" t="s">
        <v>25</v>
      </c>
      <c r="D59" s="9">
        <v>149000</v>
      </c>
      <c r="E59" s="9">
        <v>140900</v>
      </c>
      <c r="F59" s="9">
        <f t="shared" si="2"/>
        <v>-8100</v>
      </c>
      <c r="G59" s="15">
        <f t="shared" si="3"/>
        <v>94.56375838926175</v>
      </c>
    </row>
    <row r="60" spans="1:12" s="10" customFormat="1" ht="18" customHeight="1" x14ac:dyDescent="0.3">
      <c r="A60" s="8"/>
      <c r="B60" s="8" t="s">
        <v>74</v>
      </c>
      <c r="C60" s="8"/>
      <c r="D60" s="9">
        <f>D61+D62</f>
        <v>73370000</v>
      </c>
      <c r="E60" s="9">
        <f>E61+E62</f>
        <v>73083450</v>
      </c>
      <c r="F60" s="9">
        <f t="shared" si="2"/>
        <v>-286550</v>
      </c>
      <c r="G60" s="15">
        <f>E60/D60*100</f>
        <v>99.609445277361317</v>
      </c>
    </row>
    <row r="61" spans="1:12" s="10" customFormat="1" ht="18" customHeight="1" x14ac:dyDescent="0.3">
      <c r="A61" s="8"/>
      <c r="B61" s="8"/>
      <c r="C61" s="8" t="s">
        <v>52</v>
      </c>
      <c r="D61" s="9">
        <v>63270000</v>
      </c>
      <c r="E61" s="9">
        <v>62530910</v>
      </c>
      <c r="F61" s="9">
        <f t="shared" si="2"/>
        <v>-739090</v>
      </c>
      <c r="G61" s="15">
        <f t="shared" ref="G61:G74" si="4">E61/D61*100</f>
        <v>98.831847637110798</v>
      </c>
    </row>
    <row r="62" spans="1:12" s="10" customFormat="1" ht="18" customHeight="1" x14ac:dyDescent="0.3">
      <c r="A62" s="8"/>
      <c r="B62" s="8"/>
      <c r="C62" s="8" t="s">
        <v>25</v>
      </c>
      <c r="D62" s="9">
        <v>10100000</v>
      </c>
      <c r="E62" s="9">
        <v>10552540</v>
      </c>
      <c r="F62" s="9">
        <f t="shared" si="2"/>
        <v>452540</v>
      </c>
      <c r="G62" s="15">
        <f t="shared" si="4"/>
        <v>104.48059405940595</v>
      </c>
    </row>
    <row r="63" spans="1:12" s="10" customFormat="1" ht="18" customHeight="1" x14ac:dyDescent="0.3">
      <c r="A63" s="8"/>
      <c r="B63" s="8" t="s">
        <v>102</v>
      </c>
      <c r="C63" s="8"/>
      <c r="D63" s="9">
        <f>D64+D65</f>
        <v>49900000</v>
      </c>
      <c r="E63" s="9">
        <f>E64+E65</f>
        <v>49899010</v>
      </c>
      <c r="F63" s="31">
        <f t="shared" si="2"/>
        <v>-990</v>
      </c>
      <c r="G63" s="15">
        <f t="shared" si="4"/>
        <v>99.998016032064129</v>
      </c>
    </row>
    <row r="64" spans="1:12" s="10" customFormat="1" ht="18" customHeight="1" x14ac:dyDescent="0.3">
      <c r="A64" s="8"/>
      <c r="B64" s="8"/>
      <c r="C64" s="8" t="s">
        <v>52</v>
      </c>
      <c r="D64" s="9">
        <v>44600000</v>
      </c>
      <c r="E64" s="9">
        <v>44244510</v>
      </c>
      <c r="F64" s="31">
        <f t="shared" si="2"/>
        <v>-355490</v>
      </c>
      <c r="G64" s="15">
        <f t="shared" si="4"/>
        <v>99.202937219730941</v>
      </c>
    </row>
    <row r="65" spans="1:7" s="10" customFormat="1" ht="18" customHeight="1" x14ac:dyDescent="0.3">
      <c r="A65" s="8"/>
      <c r="B65" s="8"/>
      <c r="C65" s="8" t="s">
        <v>25</v>
      </c>
      <c r="D65" s="9">
        <v>5300000</v>
      </c>
      <c r="E65" s="9">
        <v>5654500</v>
      </c>
      <c r="F65" s="9">
        <f t="shared" si="2"/>
        <v>354500</v>
      </c>
      <c r="G65" s="15">
        <f t="shared" si="4"/>
        <v>106.68867924528303</v>
      </c>
    </row>
    <row r="66" spans="1:7" s="10" customFormat="1" ht="18" customHeight="1" x14ac:dyDescent="0.3">
      <c r="A66" s="8"/>
      <c r="B66" s="11" t="s">
        <v>75</v>
      </c>
      <c r="C66" s="8"/>
      <c r="D66" s="9">
        <f>D67+D68</f>
        <v>39000000</v>
      </c>
      <c r="E66" s="9">
        <f>E67+E68</f>
        <v>38699340</v>
      </c>
      <c r="F66" s="9">
        <f t="shared" si="2"/>
        <v>-300660</v>
      </c>
      <c r="G66" s="15">
        <f t="shared" si="4"/>
        <v>99.229076923076917</v>
      </c>
    </row>
    <row r="67" spans="1:7" s="10" customFormat="1" ht="18" customHeight="1" x14ac:dyDescent="0.3">
      <c r="A67" s="8"/>
      <c r="B67" s="8"/>
      <c r="C67" s="8" t="s">
        <v>52</v>
      </c>
      <c r="D67" s="9">
        <v>32800000</v>
      </c>
      <c r="E67" s="9">
        <v>32465480</v>
      </c>
      <c r="F67" s="9">
        <f t="shared" si="2"/>
        <v>-334520</v>
      </c>
      <c r="G67" s="15">
        <f t="shared" si="4"/>
        <v>98.980121951219516</v>
      </c>
    </row>
    <row r="68" spans="1:7" s="10" customFormat="1" ht="18" customHeight="1" x14ac:dyDescent="0.3">
      <c r="A68" s="8"/>
      <c r="B68" s="8"/>
      <c r="C68" s="8" t="s">
        <v>25</v>
      </c>
      <c r="D68" s="9">
        <v>6200000</v>
      </c>
      <c r="E68" s="9">
        <v>6233860</v>
      </c>
      <c r="F68" s="9">
        <f t="shared" si="2"/>
        <v>33860</v>
      </c>
      <c r="G68" s="15">
        <f t="shared" si="4"/>
        <v>100.54612903225805</v>
      </c>
    </row>
    <row r="69" spans="1:7" s="10" customFormat="1" ht="18" customHeight="1" x14ac:dyDescent="0.3">
      <c r="A69" s="8"/>
      <c r="B69" s="24" t="s">
        <v>76</v>
      </c>
      <c r="C69" s="8"/>
      <c r="D69" s="9">
        <f>D70+D71</f>
        <v>104130000</v>
      </c>
      <c r="E69" s="9">
        <f>E70+E71</f>
        <v>103286220</v>
      </c>
      <c r="F69" s="9">
        <f t="shared" si="2"/>
        <v>-843780</v>
      </c>
      <c r="G69" s="15">
        <f t="shared" si="4"/>
        <v>99.189685969461252</v>
      </c>
    </row>
    <row r="70" spans="1:7" s="10" customFormat="1" ht="18" customHeight="1" x14ac:dyDescent="0.3">
      <c r="A70" s="8"/>
      <c r="B70" s="8"/>
      <c r="C70" s="8" t="s">
        <v>52</v>
      </c>
      <c r="D70" s="9">
        <v>97430000</v>
      </c>
      <c r="E70" s="9">
        <v>96330930</v>
      </c>
      <c r="F70" s="9">
        <f t="shared" si="2"/>
        <v>-1099070</v>
      </c>
      <c r="G70" s="15">
        <f t="shared" si="4"/>
        <v>98.87193882787642</v>
      </c>
    </row>
    <row r="71" spans="1:7" s="10" customFormat="1" ht="18" customHeight="1" x14ac:dyDescent="0.3">
      <c r="A71" s="8"/>
      <c r="B71" s="8"/>
      <c r="C71" s="8" t="s">
        <v>25</v>
      </c>
      <c r="D71" s="9">
        <v>6700000</v>
      </c>
      <c r="E71" s="9">
        <v>6955290</v>
      </c>
      <c r="F71" s="9">
        <f t="shared" si="2"/>
        <v>255290</v>
      </c>
      <c r="G71" s="15">
        <f t="shared" si="4"/>
        <v>103.81029850746269</v>
      </c>
    </row>
    <row r="72" spans="1:7" s="10" customFormat="1" ht="18" customHeight="1" x14ac:dyDescent="0.3">
      <c r="A72" s="8"/>
      <c r="B72" s="24" t="s">
        <v>103</v>
      </c>
      <c r="C72" s="8"/>
      <c r="D72" s="9">
        <f>D73+D74</f>
        <v>130865000</v>
      </c>
      <c r="E72" s="9">
        <f>E73+E74</f>
        <v>130860850</v>
      </c>
      <c r="F72" s="9">
        <f t="shared" si="2"/>
        <v>-4150</v>
      </c>
      <c r="G72" s="15">
        <f t="shared" si="4"/>
        <v>99.996828793030986</v>
      </c>
    </row>
    <row r="73" spans="1:7" s="10" customFormat="1" ht="18" customHeight="1" x14ac:dyDescent="0.3">
      <c r="A73" s="8"/>
      <c r="B73" s="8"/>
      <c r="C73" s="8" t="s">
        <v>52</v>
      </c>
      <c r="D73" s="9">
        <v>44065000</v>
      </c>
      <c r="E73" s="9">
        <v>43128460</v>
      </c>
      <c r="F73" s="9">
        <f t="shared" si="2"/>
        <v>-936540</v>
      </c>
      <c r="G73" s="15">
        <f t="shared" si="4"/>
        <v>97.874639736752528</v>
      </c>
    </row>
    <row r="74" spans="1:7" s="10" customFormat="1" ht="18" customHeight="1" x14ac:dyDescent="0.3">
      <c r="A74" s="8"/>
      <c r="B74" s="8"/>
      <c r="C74" s="8" t="s">
        <v>25</v>
      </c>
      <c r="D74" s="9">
        <v>86800000</v>
      </c>
      <c r="E74" s="9">
        <v>87732390</v>
      </c>
      <c r="F74" s="9">
        <f t="shared" si="2"/>
        <v>932390</v>
      </c>
      <c r="G74" s="15">
        <f t="shared" si="4"/>
        <v>101.07418202764977</v>
      </c>
    </row>
    <row r="75" spans="1:7" s="10" customFormat="1" ht="18" customHeight="1" x14ac:dyDescent="0.3">
      <c r="A75" s="8"/>
      <c r="B75" s="8" t="s">
        <v>104</v>
      </c>
      <c r="C75" s="8"/>
      <c r="D75" s="9">
        <f>D76+D77</f>
        <v>72125000</v>
      </c>
      <c r="E75" s="9">
        <f>E76+E77</f>
        <v>72123212</v>
      </c>
      <c r="F75" s="9">
        <f t="shared" si="2"/>
        <v>-1788</v>
      </c>
      <c r="G75" s="15">
        <f t="shared" ref="G75:G89" si="5">E75/D75*100</f>
        <v>99.997520970537252</v>
      </c>
    </row>
    <row r="76" spans="1:7" s="10" customFormat="1" ht="18" customHeight="1" x14ac:dyDescent="0.3">
      <c r="A76" s="8"/>
      <c r="B76" s="8"/>
      <c r="C76" s="8" t="s">
        <v>52</v>
      </c>
      <c r="D76" s="9">
        <v>35000000</v>
      </c>
      <c r="E76" s="9">
        <v>34967290</v>
      </c>
      <c r="F76" s="9">
        <f t="shared" si="2"/>
        <v>-32710</v>
      </c>
      <c r="G76" s="15">
        <f t="shared" si="5"/>
        <v>99.906542857142853</v>
      </c>
    </row>
    <row r="77" spans="1:7" s="10" customFormat="1" ht="18" customHeight="1" x14ac:dyDescent="0.3">
      <c r="A77" s="8"/>
      <c r="B77" s="8"/>
      <c r="C77" s="8" t="s">
        <v>25</v>
      </c>
      <c r="D77" s="9">
        <v>37125000</v>
      </c>
      <c r="E77" s="9">
        <v>37155922</v>
      </c>
      <c r="F77" s="9">
        <f t="shared" si="2"/>
        <v>30922</v>
      </c>
      <c r="G77" s="15">
        <f t="shared" si="5"/>
        <v>100.08329158249158</v>
      </c>
    </row>
    <row r="78" spans="1:7" s="10" customFormat="1" ht="18" customHeight="1" x14ac:dyDescent="0.3">
      <c r="A78" s="8"/>
      <c r="B78" s="8" t="s">
        <v>105</v>
      </c>
      <c r="C78" s="8"/>
      <c r="D78" s="9">
        <f>D79+D80</f>
        <v>118750000</v>
      </c>
      <c r="E78" s="9">
        <f>E79+E80</f>
        <v>118140910</v>
      </c>
      <c r="F78" s="9">
        <f t="shared" si="2"/>
        <v>-609090</v>
      </c>
      <c r="G78" s="15">
        <f t="shared" si="5"/>
        <v>99.487082105263156</v>
      </c>
    </row>
    <row r="79" spans="1:7" s="10" customFormat="1" ht="18" customHeight="1" x14ac:dyDescent="0.3">
      <c r="A79" s="8"/>
      <c r="B79" s="8"/>
      <c r="C79" s="8" t="s">
        <v>52</v>
      </c>
      <c r="D79" s="9">
        <v>112180000</v>
      </c>
      <c r="E79" s="9">
        <v>111638970</v>
      </c>
      <c r="F79" s="9">
        <f t="shared" si="2"/>
        <v>-541030</v>
      </c>
      <c r="G79" s="15">
        <f t="shared" si="5"/>
        <v>99.517712604742385</v>
      </c>
    </row>
    <row r="80" spans="1:7" s="10" customFormat="1" ht="18" customHeight="1" x14ac:dyDescent="0.3">
      <c r="A80" s="8"/>
      <c r="B80" s="8"/>
      <c r="C80" s="8" t="s">
        <v>25</v>
      </c>
      <c r="D80" s="9">
        <v>6570000</v>
      </c>
      <c r="E80" s="9">
        <v>6501940</v>
      </c>
      <c r="F80" s="9">
        <f t="shared" si="2"/>
        <v>-68060</v>
      </c>
      <c r="G80" s="15">
        <f t="shared" si="5"/>
        <v>98.964079147640788</v>
      </c>
    </row>
    <row r="81" spans="1:7" s="10" customFormat="1" ht="18" customHeight="1" x14ac:dyDescent="0.3">
      <c r="A81" s="8"/>
      <c r="B81" s="8" t="s">
        <v>78</v>
      </c>
      <c r="C81" s="8"/>
      <c r="D81" s="9">
        <f>D82+D83</f>
        <v>140250000</v>
      </c>
      <c r="E81" s="9">
        <f>E82+E83</f>
        <v>137001270</v>
      </c>
      <c r="F81" s="31">
        <f t="shared" si="2"/>
        <v>-3248730</v>
      </c>
      <c r="G81" s="15">
        <f t="shared" si="5"/>
        <v>97.683614973262038</v>
      </c>
    </row>
    <row r="82" spans="1:7" s="10" customFormat="1" ht="18" customHeight="1" x14ac:dyDescent="0.3">
      <c r="A82" s="8"/>
      <c r="B82" s="8"/>
      <c r="C82" s="8" t="s">
        <v>52</v>
      </c>
      <c r="D82" s="9">
        <v>127850000</v>
      </c>
      <c r="E82" s="9">
        <v>124670250</v>
      </c>
      <c r="F82" s="31">
        <f t="shared" si="2"/>
        <v>-3179750</v>
      </c>
      <c r="G82" s="15">
        <f t="shared" si="5"/>
        <v>97.51290574892451</v>
      </c>
    </row>
    <row r="83" spans="1:7" s="10" customFormat="1" ht="18" customHeight="1" x14ac:dyDescent="0.3">
      <c r="A83" s="8"/>
      <c r="B83" s="11"/>
      <c r="C83" s="8" t="s">
        <v>25</v>
      </c>
      <c r="D83" s="9">
        <v>12400000</v>
      </c>
      <c r="E83" s="9">
        <v>12331020</v>
      </c>
      <c r="F83" s="9">
        <f t="shared" si="2"/>
        <v>-68980</v>
      </c>
      <c r="G83" s="15">
        <f t="shared" si="5"/>
        <v>99.443709677419349</v>
      </c>
    </row>
    <row r="84" spans="1:7" s="10" customFormat="1" ht="18" customHeight="1" x14ac:dyDescent="0.3">
      <c r="A84" s="8"/>
      <c r="B84" s="11" t="s">
        <v>79</v>
      </c>
      <c r="C84" s="8"/>
      <c r="D84" s="9">
        <f>D85+D86</f>
        <v>25420000</v>
      </c>
      <c r="E84" s="9">
        <f>E85+E86</f>
        <v>25390540</v>
      </c>
      <c r="F84" s="9">
        <f t="shared" si="2"/>
        <v>-29460</v>
      </c>
      <c r="G84" s="15">
        <f t="shared" si="5"/>
        <v>99.884107002360338</v>
      </c>
    </row>
    <row r="85" spans="1:7" s="10" customFormat="1" ht="18" customHeight="1" x14ac:dyDescent="0.3">
      <c r="A85" s="8"/>
      <c r="B85" s="11"/>
      <c r="C85" s="8" t="s">
        <v>52</v>
      </c>
      <c r="D85" s="9">
        <v>25340000</v>
      </c>
      <c r="E85" s="9">
        <v>25310540</v>
      </c>
      <c r="F85" s="9">
        <f t="shared" si="2"/>
        <v>-29460</v>
      </c>
      <c r="G85" s="15">
        <f t="shared" si="5"/>
        <v>99.883741120757691</v>
      </c>
    </row>
    <row r="86" spans="1:7" s="10" customFormat="1" ht="18" customHeight="1" x14ac:dyDescent="0.3">
      <c r="A86" s="8"/>
      <c r="B86" s="11"/>
      <c r="C86" s="8" t="s">
        <v>25</v>
      </c>
      <c r="D86" s="9">
        <v>80000</v>
      </c>
      <c r="E86" s="9">
        <v>80000</v>
      </c>
      <c r="F86" s="9">
        <f t="shared" si="2"/>
        <v>0</v>
      </c>
      <c r="G86" s="15">
        <v>0</v>
      </c>
    </row>
    <row r="87" spans="1:7" s="10" customFormat="1" ht="18" customHeight="1" x14ac:dyDescent="0.3">
      <c r="A87" s="8"/>
      <c r="B87" s="26" t="s">
        <v>80</v>
      </c>
      <c r="C87" s="8"/>
      <c r="D87" s="9">
        <f>D88</f>
        <v>21244560</v>
      </c>
      <c r="E87" s="9">
        <f>E88</f>
        <v>19477440</v>
      </c>
      <c r="F87" s="9">
        <f t="shared" si="2"/>
        <v>-1767120</v>
      </c>
      <c r="G87" s="15">
        <f t="shared" si="5"/>
        <v>91.682011771484085</v>
      </c>
    </row>
    <row r="88" spans="1:7" s="10" customFormat="1" ht="18" customHeight="1" x14ac:dyDescent="0.3">
      <c r="A88" s="8"/>
      <c r="B88" s="11"/>
      <c r="C88" s="25" t="s">
        <v>106</v>
      </c>
      <c r="D88" s="36">
        <v>21244560</v>
      </c>
      <c r="E88" s="36">
        <v>19477440</v>
      </c>
      <c r="F88" s="9">
        <f t="shared" si="2"/>
        <v>-1767120</v>
      </c>
      <c r="G88" s="15">
        <f t="shared" si="5"/>
        <v>91.682011771484085</v>
      </c>
    </row>
    <row r="89" spans="1:7" s="10" customFormat="1" ht="18" customHeight="1" x14ac:dyDescent="0.3">
      <c r="A89" s="25" t="s">
        <v>82</v>
      </c>
      <c r="B89" s="11"/>
      <c r="C89" s="18"/>
      <c r="D89" s="9">
        <f>D90</f>
        <v>150000000</v>
      </c>
      <c r="E89" s="9">
        <f>E90</f>
        <v>149998888</v>
      </c>
      <c r="F89" s="9">
        <f t="shared" si="2"/>
        <v>-1112</v>
      </c>
      <c r="G89" s="15">
        <f t="shared" si="5"/>
        <v>99.999258666666663</v>
      </c>
    </row>
    <row r="90" spans="1:7" s="10" customFormat="1" ht="18" customHeight="1" x14ac:dyDescent="0.3">
      <c r="A90" s="8"/>
      <c r="B90" s="25" t="s">
        <v>82</v>
      </c>
      <c r="C90" s="18"/>
      <c r="D90" s="9">
        <f>D91</f>
        <v>150000000</v>
      </c>
      <c r="E90" s="9">
        <f>E91</f>
        <v>149998888</v>
      </c>
      <c r="F90" s="9">
        <f t="shared" si="2"/>
        <v>-1112</v>
      </c>
      <c r="G90" s="15">
        <f t="shared" ref="G90:G94" si="6">E90/D90*100</f>
        <v>99.999258666666663</v>
      </c>
    </row>
    <row r="91" spans="1:7" s="10" customFormat="1" ht="18" customHeight="1" x14ac:dyDescent="0.3">
      <c r="A91" s="8"/>
      <c r="B91" s="11"/>
      <c r="C91" s="25" t="s">
        <v>82</v>
      </c>
      <c r="D91" s="9">
        <v>150000000</v>
      </c>
      <c r="E91" s="9">
        <v>149998888</v>
      </c>
      <c r="F91" s="9">
        <f t="shared" si="2"/>
        <v>-1112</v>
      </c>
      <c r="G91" s="15">
        <f t="shared" si="6"/>
        <v>99.999258666666663</v>
      </c>
    </row>
    <row r="92" spans="1:7" s="10" customFormat="1" ht="18" customHeight="1" x14ac:dyDescent="0.3">
      <c r="A92" s="8" t="s">
        <v>85</v>
      </c>
      <c r="B92" s="11"/>
      <c r="C92" s="25"/>
      <c r="D92" s="9">
        <f>D93</f>
        <v>11392484</v>
      </c>
      <c r="E92" s="9">
        <f>E93</f>
        <v>11392484</v>
      </c>
      <c r="F92" s="9">
        <f t="shared" si="2"/>
        <v>0</v>
      </c>
      <c r="G92" s="15">
        <f t="shared" si="6"/>
        <v>100</v>
      </c>
    </row>
    <row r="93" spans="1:7" s="10" customFormat="1" ht="18" customHeight="1" x14ac:dyDescent="0.3">
      <c r="A93" s="8"/>
      <c r="B93" s="8" t="s">
        <v>85</v>
      </c>
      <c r="C93" s="25"/>
      <c r="D93" s="9">
        <f>D94</f>
        <v>11392484</v>
      </c>
      <c r="E93" s="9">
        <f>E94</f>
        <v>11392484</v>
      </c>
      <c r="F93" s="9">
        <f t="shared" si="2"/>
        <v>0</v>
      </c>
      <c r="G93" s="15">
        <f t="shared" si="6"/>
        <v>100</v>
      </c>
    </row>
    <row r="94" spans="1:7" s="10" customFormat="1" ht="18" customHeight="1" x14ac:dyDescent="0.3">
      <c r="A94" s="8"/>
      <c r="B94" s="11"/>
      <c r="C94" s="8" t="s">
        <v>85</v>
      </c>
      <c r="D94" s="9">
        <v>11392484</v>
      </c>
      <c r="E94" s="9">
        <v>11392484</v>
      </c>
      <c r="F94" s="9">
        <f t="shared" si="2"/>
        <v>0</v>
      </c>
      <c r="G94" s="15">
        <f t="shared" si="6"/>
        <v>100</v>
      </c>
    </row>
    <row r="95" spans="1:7" s="10" customFormat="1" ht="18" customHeight="1" x14ac:dyDescent="0.3">
      <c r="A95" s="8" t="s">
        <v>81</v>
      </c>
      <c r="B95" s="11"/>
      <c r="C95" s="18"/>
      <c r="D95" s="9">
        <f>D96</f>
        <v>305956</v>
      </c>
      <c r="E95" s="9">
        <f>E96</f>
        <v>0</v>
      </c>
      <c r="F95" s="9">
        <f t="shared" si="2"/>
        <v>-305956</v>
      </c>
      <c r="G95" s="15">
        <v>0</v>
      </c>
    </row>
    <row r="96" spans="1:7" s="10" customFormat="1" ht="18" customHeight="1" x14ac:dyDescent="0.3">
      <c r="A96" s="8"/>
      <c r="B96" s="8" t="s">
        <v>81</v>
      </c>
      <c r="C96" s="22"/>
      <c r="D96" s="9">
        <f>D97</f>
        <v>305956</v>
      </c>
      <c r="E96" s="9">
        <f>E97</f>
        <v>0</v>
      </c>
      <c r="F96" s="9">
        <f t="shared" si="2"/>
        <v>-305956</v>
      </c>
      <c r="G96" s="15">
        <v>0</v>
      </c>
    </row>
    <row r="97" spans="1:7" s="10" customFormat="1" ht="18" customHeight="1" x14ac:dyDescent="0.3">
      <c r="A97" s="8"/>
      <c r="B97" s="8"/>
      <c r="C97" s="22" t="s">
        <v>81</v>
      </c>
      <c r="D97" s="9">
        <v>305956</v>
      </c>
      <c r="E97" s="9">
        <v>0</v>
      </c>
      <c r="F97" s="9">
        <f t="shared" si="2"/>
        <v>-305956</v>
      </c>
      <c r="G97" s="15">
        <v>0</v>
      </c>
    </row>
    <row r="98" spans="1:7" s="98" customFormat="1" ht="18" customHeight="1" x14ac:dyDescent="0.3">
      <c r="A98" s="95" t="s">
        <v>177</v>
      </c>
      <c r="B98" s="95"/>
      <c r="C98" s="95"/>
      <c r="D98" s="96">
        <f>D99</f>
        <v>0</v>
      </c>
      <c r="E98" s="96">
        <f>E99</f>
        <v>8164000</v>
      </c>
      <c r="F98" s="9">
        <f t="shared" si="2"/>
        <v>8164000</v>
      </c>
      <c r="G98" s="97">
        <v>0</v>
      </c>
    </row>
    <row r="99" spans="1:7" s="98" customFormat="1" ht="18" customHeight="1" x14ac:dyDescent="0.3">
      <c r="A99" s="95"/>
      <c r="B99" s="95" t="s">
        <v>177</v>
      </c>
      <c r="C99" s="95"/>
      <c r="D99" s="96">
        <f>D100</f>
        <v>0</v>
      </c>
      <c r="E99" s="96">
        <f>E100</f>
        <v>8164000</v>
      </c>
      <c r="F99" s="9">
        <f t="shared" si="2"/>
        <v>8164000</v>
      </c>
      <c r="G99" s="97">
        <v>0</v>
      </c>
    </row>
    <row r="100" spans="1:7" s="98" customFormat="1" ht="18" customHeight="1" x14ac:dyDescent="0.3">
      <c r="A100" s="95"/>
      <c r="B100" s="95"/>
      <c r="C100" s="95" t="s">
        <v>181</v>
      </c>
      <c r="D100" s="96">
        <v>0</v>
      </c>
      <c r="E100" s="96">
        <v>8164000</v>
      </c>
      <c r="F100" s="9">
        <f t="shared" si="2"/>
        <v>8164000</v>
      </c>
      <c r="G100" s="97">
        <v>0</v>
      </c>
    </row>
    <row r="101" spans="1:7" s="98" customFormat="1" ht="18" customHeight="1" x14ac:dyDescent="0.3">
      <c r="A101" s="95"/>
      <c r="B101" s="95"/>
      <c r="C101" s="95"/>
      <c r="D101" s="96"/>
      <c r="E101" s="96"/>
      <c r="F101" s="96"/>
      <c r="G101" s="97"/>
    </row>
    <row r="102" spans="1:7" s="98" customFormat="1" ht="18" customHeight="1" x14ac:dyDescent="0.3">
      <c r="A102" s="95"/>
      <c r="B102" s="95"/>
      <c r="C102" s="95"/>
      <c r="D102" s="96"/>
      <c r="E102" s="96"/>
      <c r="F102" s="96"/>
      <c r="G102" s="97"/>
    </row>
    <row r="103" spans="1:7" s="98" customFormat="1" ht="18" customHeight="1" x14ac:dyDescent="0.3">
      <c r="A103" s="95"/>
      <c r="B103" s="95"/>
      <c r="C103" s="95"/>
      <c r="D103" s="96"/>
      <c r="E103" s="96"/>
      <c r="F103" s="96"/>
      <c r="G103" s="97"/>
    </row>
    <row r="104" spans="1:7" s="98" customFormat="1" ht="18" customHeight="1" x14ac:dyDescent="0.3">
      <c r="A104" s="95"/>
      <c r="B104" s="95"/>
      <c r="C104" s="95"/>
      <c r="D104" s="96"/>
      <c r="E104" s="96"/>
      <c r="F104" s="96"/>
      <c r="G104" s="97"/>
    </row>
    <row r="105" spans="1:7" s="98" customFormat="1" ht="18" customHeight="1" x14ac:dyDescent="0.3">
      <c r="A105" s="95"/>
      <c r="B105" s="95"/>
      <c r="C105" s="95"/>
      <c r="D105" s="96"/>
      <c r="E105" s="96"/>
      <c r="F105" s="96"/>
      <c r="G105" s="97"/>
    </row>
    <row r="106" spans="1:7" s="98" customFormat="1" ht="18" customHeight="1" x14ac:dyDescent="0.3">
      <c r="A106" s="95"/>
      <c r="B106" s="95"/>
      <c r="C106" s="95"/>
      <c r="D106" s="96"/>
      <c r="E106" s="96"/>
      <c r="F106" s="96"/>
      <c r="G106" s="97"/>
    </row>
    <row r="107" spans="1:7" s="98" customFormat="1" ht="18" customHeight="1" x14ac:dyDescent="0.3">
      <c r="A107" s="95"/>
      <c r="B107" s="95"/>
      <c r="C107" s="95"/>
      <c r="D107" s="96"/>
      <c r="E107" s="96"/>
      <c r="F107" s="96"/>
      <c r="G107" s="97"/>
    </row>
    <row r="108" spans="1:7" s="98" customFormat="1" ht="18" customHeight="1" x14ac:dyDescent="0.3">
      <c r="A108" s="95"/>
      <c r="B108" s="95"/>
      <c r="C108" s="95"/>
      <c r="D108" s="96"/>
      <c r="E108" s="96"/>
      <c r="F108" s="96"/>
      <c r="G108" s="97"/>
    </row>
    <row r="109" spans="1:7" s="98" customFormat="1" ht="18" customHeight="1" x14ac:dyDescent="0.3">
      <c r="A109" s="95"/>
      <c r="B109" s="95"/>
      <c r="C109" s="95"/>
      <c r="D109" s="96"/>
      <c r="E109" s="96"/>
      <c r="F109" s="96"/>
      <c r="G109" s="97"/>
    </row>
    <row r="110" spans="1:7" s="98" customFormat="1" ht="18" customHeight="1" x14ac:dyDescent="0.3">
      <c r="A110" s="95"/>
      <c r="B110" s="95"/>
      <c r="C110" s="95"/>
      <c r="D110" s="96"/>
      <c r="E110" s="96"/>
      <c r="F110" s="96"/>
      <c r="G110" s="97"/>
    </row>
    <row r="111" spans="1:7" s="98" customFormat="1" ht="18" customHeight="1" x14ac:dyDescent="0.3">
      <c r="A111" s="95"/>
      <c r="B111" s="95"/>
      <c r="C111" s="95"/>
      <c r="D111" s="96"/>
      <c r="E111" s="96"/>
      <c r="F111" s="96"/>
      <c r="G111" s="97"/>
    </row>
    <row r="112" spans="1:7" s="98" customFormat="1" ht="18" customHeight="1" x14ac:dyDescent="0.3">
      <c r="A112" s="95"/>
      <c r="B112" s="95"/>
      <c r="C112" s="95"/>
      <c r="D112" s="96"/>
      <c r="E112" s="96"/>
      <c r="F112" s="96"/>
      <c r="G112" s="97"/>
    </row>
    <row r="113" spans="1:7" s="98" customFormat="1" ht="18" customHeight="1" x14ac:dyDescent="0.3">
      <c r="A113" s="95"/>
      <c r="B113" s="95"/>
      <c r="C113" s="95"/>
      <c r="D113" s="96"/>
      <c r="E113" s="96"/>
      <c r="F113" s="96"/>
      <c r="G113" s="97"/>
    </row>
    <row r="114" spans="1:7" s="98" customFormat="1" ht="18" customHeight="1" x14ac:dyDescent="0.3">
      <c r="A114" s="95"/>
      <c r="B114" s="95"/>
      <c r="C114" s="95"/>
      <c r="D114" s="96"/>
      <c r="E114" s="96"/>
      <c r="F114" s="96"/>
      <c r="G114" s="97"/>
    </row>
    <row r="115" spans="1:7" s="98" customFormat="1" ht="18" customHeight="1" x14ac:dyDescent="0.3">
      <c r="A115" s="95"/>
      <c r="B115" s="95"/>
      <c r="C115" s="95"/>
      <c r="D115" s="96"/>
      <c r="E115" s="96"/>
      <c r="F115" s="96"/>
      <c r="G115" s="97"/>
    </row>
    <row r="116" spans="1:7" ht="18" customHeight="1" x14ac:dyDescent="0.3">
      <c r="A116" s="33"/>
      <c r="B116" s="33"/>
      <c r="C116" s="33"/>
      <c r="D116" s="34"/>
      <c r="E116" s="34"/>
      <c r="F116" s="34"/>
      <c r="G116" s="35"/>
    </row>
    <row r="117" spans="1:7" ht="18" customHeight="1" x14ac:dyDescent="0.3">
      <c r="A117" s="33"/>
      <c r="B117" s="33"/>
      <c r="C117" s="33"/>
      <c r="D117" s="34"/>
      <c r="E117" s="34"/>
      <c r="F117" s="34"/>
      <c r="G117" s="35"/>
    </row>
    <row r="118" spans="1:7" ht="18" customHeight="1" x14ac:dyDescent="0.3">
      <c r="A118" s="33"/>
      <c r="B118" s="33"/>
      <c r="C118" s="33"/>
      <c r="D118" s="34"/>
      <c r="E118" s="34"/>
      <c r="F118" s="34"/>
      <c r="G118" s="35"/>
    </row>
    <row r="119" spans="1:7" ht="18" customHeight="1" x14ac:dyDescent="0.3">
      <c r="A119" s="33"/>
      <c r="B119" s="33"/>
      <c r="C119" s="33"/>
      <c r="D119" s="34"/>
      <c r="E119" s="34"/>
      <c r="F119" s="34"/>
      <c r="G119" s="35"/>
    </row>
    <row r="120" spans="1:7" ht="18" customHeight="1" x14ac:dyDescent="0.3">
      <c r="A120" s="33"/>
      <c r="B120" s="33"/>
      <c r="C120" s="33"/>
      <c r="D120" s="34"/>
      <c r="E120" s="34"/>
      <c r="F120" s="34"/>
      <c r="G120" s="35"/>
    </row>
    <row r="121" spans="1:7" ht="18" customHeight="1" x14ac:dyDescent="0.3">
      <c r="A121" s="33"/>
      <c r="B121" s="33"/>
      <c r="C121" s="33"/>
      <c r="D121" s="34"/>
      <c r="E121" s="34"/>
      <c r="F121" s="34"/>
      <c r="G121" s="35"/>
    </row>
    <row r="122" spans="1:7" ht="18" customHeight="1" x14ac:dyDescent="0.3"/>
    <row r="123" spans="1:7" ht="18" customHeight="1" x14ac:dyDescent="0.3"/>
  </sheetData>
  <mergeCells count="12">
    <mergeCell ref="A46:C46"/>
    <mergeCell ref="A1:G1"/>
    <mergeCell ref="A4:C4"/>
    <mergeCell ref="D4:D5"/>
    <mergeCell ref="E4:E5"/>
    <mergeCell ref="F4:G4"/>
    <mergeCell ref="A6:C6"/>
    <mergeCell ref="A41:G41"/>
    <mergeCell ref="A44:C44"/>
    <mergeCell ref="D44:D45"/>
    <mergeCell ref="E44:E45"/>
    <mergeCell ref="F44:G44"/>
  </mergeCells>
  <phoneticPr fontId="3" type="noConversion"/>
  <pageMargins left="0.35" right="0.31" top="0.75" bottom="0.54" header="0.3" footer="0.5600000000000000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8"/>
  <sheetViews>
    <sheetView workbookViewId="0">
      <selection activeCell="B2" sqref="B2:B27"/>
    </sheetView>
  </sheetViews>
  <sheetFormatPr defaultRowHeight="16.5" x14ac:dyDescent="0.3"/>
  <cols>
    <col min="1" max="1" width="2.375" customWidth="1"/>
    <col min="2" max="2" width="125.375" customWidth="1"/>
  </cols>
  <sheetData>
    <row r="1" spans="2:2" ht="17.25" thickBot="1" x14ac:dyDescent="0.35"/>
    <row r="2" spans="2:2" ht="26.25" customHeight="1" thickTop="1" x14ac:dyDescent="0.3">
      <c r="B2" s="105"/>
    </row>
    <row r="3" spans="2:2" ht="16.5" customHeight="1" x14ac:dyDescent="0.3">
      <c r="B3" s="106"/>
    </row>
    <row r="4" spans="2:2" ht="16.5" customHeight="1" x14ac:dyDescent="0.3">
      <c r="B4" s="106"/>
    </row>
    <row r="5" spans="2:2" ht="19.5" customHeight="1" x14ac:dyDescent="0.3">
      <c r="B5" s="106"/>
    </row>
    <row r="6" spans="2:2" ht="19.5" customHeight="1" x14ac:dyDescent="0.3">
      <c r="B6" s="106"/>
    </row>
    <row r="7" spans="2:2" ht="16.5" customHeight="1" x14ac:dyDescent="0.3">
      <c r="B7" s="106"/>
    </row>
    <row r="8" spans="2:2" ht="19.5" customHeight="1" x14ac:dyDescent="0.3">
      <c r="B8" s="106"/>
    </row>
    <row r="9" spans="2:2" ht="19.5" customHeight="1" x14ac:dyDescent="0.3">
      <c r="B9" s="106"/>
    </row>
    <row r="10" spans="2:2" ht="19.5" customHeight="1" x14ac:dyDescent="0.3">
      <c r="B10" s="106"/>
    </row>
    <row r="11" spans="2:2" ht="19.5" customHeight="1" x14ac:dyDescent="0.3">
      <c r="B11" s="106"/>
    </row>
    <row r="12" spans="2:2" ht="19.5" customHeight="1" x14ac:dyDescent="0.3">
      <c r="B12" s="106"/>
    </row>
    <row r="13" spans="2:2" ht="19.5" customHeight="1" x14ac:dyDescent="0.3">
      <c r="B13" s="106"/>
    </row>
    <row r="14" spans="2:2" ht="19.5" customHeight="1" x14ac:dyDescent="0.3">
      <c r="B14" s="106"/>
    </row>
    <row r="15" spans="2:2" x14ac:dyDescent="0.3">
      <c r="B15" s="106"/>
    </row>
    <row r="16" spans="2:2" ht="97.5" customHeight="1" x14ac:dyDescent="0.3">
      <c r="B16" s="106"/>
    </row>
    <row r="17" spans="2:2" ht="97.5" customHeight="1" x14ac:dyDescent="0.3">
      <c r="B17" s="106"/>
    </row>
    <row r="18" spans="2:2" ht="78" customHeight="1" x14ac:dyDescent="0.3">
      <c r="B18" s="106"/>
    </row>
    <row r="19" spans="2:2" ht="78" customHeight="1" x14ac:dyDescent="0.3">
      <c r="B19" s="106"/>
    </row>
    <row r="20" spans="2:2" ht="97.5" customHeight="1" x14ac:dyDescent="0.3">
      <c r="B20" s="106"/>
    </row>
    <row r="21" spans="2:2" ht="78" customHeight="1" x14ac:dyDescent="0.3">
      <c r="B21" s="106"/>
    </row>
    <row r="22" spans="2:2" ht="78" customHeight="1" x14ac:dyDescent="0.3">
      <c r="B22" s="106"/>
    </row>
    <row r="23" spans="2:2" ht="78" customHeight="1" x14ac:dyDescent="0.3">
      <c r="B23" s="106"/>
    </row>
    <row r="24" spans="2:2" x14ac:dyDescent="0.3">
      <c r="B24" s="106"/>
    </row>
    <row r="25" spans="2:2" ht="214.5" customHeight="1" x14ac:dyDescent="0.3">
      <c r="B25" s="106"/>
    </row>
    <row r="26" spans="2:2" ht="195" customHeight="1" x14ac:dyDescent="0.3">
      <c r="B26" s="106"/>
    </row>
    <row r="27" spans="2:2" ht="78.75" customHeight="1" thickBot="1" x14ac:dyDescent="0.35">
      <c r="B27" s="107"/>
    </row>
    <row r="28" spans="2:2" ht="17.25" thickTop="1" x14ac:dyDescent="0.3"/>
  </sheetData>
  <mergeCells count="1">
    <mergeCell ref="B2:B27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9" sqref="G19"/>
    </sheetView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B26" sqref="B26"/>
    </sheetView>
  </sheetViews>
  <sheetFormatPr defaultRowHeight="16.5" x14ac:dyDescent="0.3"/>
  <cols>
    <col min="1" max="1" width="13.5" customWidth="1"/>
    <col min="2" max="2" width="10.875" customWidth="1"/>
    <col min="3" max="3" width="10.125" customWidth="1"/>
    <col min="4" max="4" width="10.25" style="1" customWidth="1"/>
    <col min="5" max="5" width="2.5" customWidth="1"/>
    <col min="6" max="6" width="15.625" customWidth="1"/>
    <col min="7" max="7" width="16.625" style="1" customWidth="1"/>
    <col min="8" max="8" width="10.125" style="1" customWidth="1"/>
  </cols>
  <sheetData>
    <row r="1" spans="1:8" x14ac:dyDescent="0.3">
      <c r="A1" s="38"/>
      <c r="B1" s="38"/>
      <c r="C1" s="38"/>
      <c r="D1" s="39"/>
      <c r="E1" s="38"/>
      <c r="F1" s="38"/>
      <c r="G1" s="39"/>
      <c r="H1" s="39"/>
    </row>
    <row r="2" spans="1:8" ht="17.25" thickBot="1" x14ac:dyDescent="0.35">
      <c r="A2" s="38"/>
      <c r="B2" s="38"/>
      <c r="C2" s="38"/>
      <c r="D2" s="39"/>
      <c r="E2" s="38"/>
      <c r="F2" s="38"/>
      <c r="G2" s="39"/>
      <c r="H2" s="39"/>
    </row>
    <row r="3" spans="1:8" ht="14.25" customHeight="1" thickTop="1" thickBot="1" x14ac:dyDescent="0.35">
      <c r="A3" s="110" t="s">
        <v>111</v>
      </c>
      <c r="B3" s="40" t="s">
        <v>112</v>
      </c>
      <c r="C3" s="41" t="s">
        <v>113</v>
      </c>
      <c r="D3" s="42">
        <v>1350000</v>
      </c>
      <c r="E3" s="38"/>
      <c r="F3" s="92" t="s">
        <v>136</v>
      </c>
      <c r="G3" s="91"/>
      <c r="H3" s="93">
        <v>300000</v>
      </c>
    </row>
    <row r="4" spans="1:8" ht="14.25" customHeight="1" thickTop="1" thickBot="1" x14ac:dyDescent="0.35">
      <c r="A4" s="110"/>
      <c r="B4" s="43"/>
      <c r="C4" s="44"/>
      <c r="D4" s="45"/>
      <c r="E4" s="38"/>
      <c r="F4" s="92" t="s">
        <v>137</v>
      </c>
      <c r="G4" s="91" t="s">
        <v>145</v>
      </c>
      <c r="H4" s="93">
        <v>1400000</v>
      </c>
    </row>
    <row r="5" spans="1:8" ht="14.25" customHeight="1" thickTop="1" thickBot="1" x14ac:dyDescent="0.35">
      <c r="A5" s="110"/>
      <c r="B5" s="43"/>
      <c r="C5" s="44"/>
      <c r="D5" s="45"/>
      <c r="E5" s="38"/>
      <c r="F5" s="92" t="s">
        <v>138</v>
      </c>
      <c r="G5" s="91" t="s">
        <v>139</v>
      </c>
      <c r="H5" s="93">
        <v>400000</v>
      </c>
    </row>
    <row r="6" spans="1:8" ht="14.25" customHeight="1" thickTop="1" thickBot="1" x14ac:dyDescent="0.35">
      <c r="A6" s="111" t="s">
        <v>148</v>
      </c>
      <c r="B6" s="46" t="s">
        <v>147</v>
      </c>
      <c r="C6" s="47"/>
      <c r="D6" s="48">
        <v>200000</v>
      </c>
      <c r="E6" s="38"/>
      <c r="F6" s="83" t="s">
        <v>140</v>
      </c>
      <c r="G6" s="84" t="s">
        <v>141</v>
      </c>
      <c r="H6" s="85">
        <v>400000</v>
      </c>
    </row>
    <row r="7" spans="1:8" ht="14.25" customHeight="1" thickTop="1" thickBot="1" x14ac:dyDescent="0.35">
      <c r="A7" s="111"/>
      <c r="B7" s="49" t="s">
        <v>149</v>
      </c>
      <c r="C7" s="50"/>
      <c r="D7" s="51">
        <v>150000</v>
      </c>
      <c r="E7" s="38"/>
      <c r="F7" s="86"/>
      <c r="G7" s="55" t="s">
        <v>142</v>
      </c>
      <c r="H7" s="87">
        <v>3600000</v>
      </c>
    </row>
    <row r="8" spans="1:8" ht="14.25" customHeight="1" thickTop="1" thickBot="1" x14ac:dyDescent="0.35">
      <c r="A8" s="111"/>
      <c r="B8" s="52" t="s">
        <v>161</v>
      </c>
      <c r="C8" s="53"/>
      <c r="D8" s="54">
        <f>SUM(D6:D7)</f>
        <v>350000</v>
      </c>
      <c r="E8" s="38"/>
      <c r="F8" s="88"/>
      <c r="G8" s="89"/>
      <c r="H8" s="90">
        <f>SUM(H6:H7)</f>
        <v>4000000</v>
      </c>
    </row>
    <row r="9" spans="1:8" ht="14.25" customHeight="1" thickTop="1" thickBot="1" x14ac:dyDescent="0.35">
      <c r="A9" s="110" t="s">
        <v>115</v>
      </c>
      <c r="B9" s="43" t="s">
        <v>116</v>
      </c>
      <c r="C9" s="44"/>
      <c r="D9" s="45">
        <v>340000</v>
      </c>
      <c r="E9" s="38"/>
      <c r="F9" s="92" t="s">
        <v>143</v>
      </c>
      <c r="G9" s="91" t="s">
        <v>144</v>
      </c>
      <c r="H9" s="93">
        <v>500000</v>
      </c>
    </row>
    <row r="10" spans="1:8" ht="14.25" customHeight="1" thickTop="1" thickBot="1" x14ac:dyDescent="0.35">
      <c r="A10" s="110"/>
      <c r="B10" s="43"/>
      <c r="C10" s="44"/>
      <c r="D10" s="45"/>
      <c r="E10" s="38"/>
    </row>
    <row r="11" spans="1:8" ht="14.25" customHeight="1" thickTop="1" thickBot="1" x14ac:dyDescent="0.35">
      <c r="A11" s="108" t="s">
        <v>117</v>
      </c>
      <c r="B11" s="56" t="s">
        <v>117</v>
      </c>
      <c r="C11" s="57"/>
      <c r="D11" s="58">
        <v>400000</v>
      </c>
      <c r="E11" s="38"/>
    </row>
    <row r="12" spans="1:8" ht="14.25" customHeight="1" thickTop="1" thickBot="1" x14ac:dyDescent="0.35">
      <c r="A12" s="108"/>
      <c r="B12" s="59" t="s">
        <v>114</v>
      </c>
      <c r="C12" s="60"/>
      <c r="D12" s="61">
        <f>D11</f>
        <v>400000</v>
      </c>
      <c r="E12" s="38"/>
      <c r="F12" s="38"/>
      <c r="G12" s="39"/>
      <c r="H12" s="39"/>
    </row>
    <row r="13" spans="1:8" ht="14.25" customHeight="1" thickTop="1" thickBot="1" x14ac:dyDescent="0.35">
      <c r="A13" s="110" t="s">
        <v>118</v>
      </c>
      <c r="B13" s="43" t="s">
        <v>119</v>
      </c>
      <c r="C13" s="44"/>
      <c r="D13" s="45">
        <v>132000</v>
      </c>
      <c r="E13" s="38"/>
      <c r="F13" s="77" t="s">
        <v>152</v>
      </c>
      <c r="G13" s="74">
        <v>20000000</v>
      </c>
      <c r="H13" s="39"/>
    </row>
    <row r="14" spans="1:8" ht="14.25" customHeight="1" thickTop="1" thickBot="1" x14ac:dyDescent="0.35">
      <c r="A14" s="110"/>
      <c r="B14" s="43" t="s">
        <v>120</v>
      </c>
      <c r="C14" s="44"/>
      <c r="D14" s="45">
        <v>35000</v>
      </c>
      <c r="E14" s="38"/>
      <c r="F14" s="75" t="s">
        <v>153</v>
      </c>
      <c r="G14" s="76">
        <v>5000000</v>
      </c>
      <c r="H14" s="39"/>
    </row>
    <row r="15" spans="1:8" ht="14.25" customHeight="1" thickTop="1" thickBot="1" x14ac:dyDescent="0.35">
      <c r="A15" s="110"/>
      <c r="B15" s="43" t="s">
        <v>121</v>
      </c>
      <c r="C15" s="44"/>
      <c r="D15" s="45">
        <v>200000</v>
      </c>
      <c r="E15" s="38"/>
      <c r="F15" s="75" t="s">
        <v>154</v>
      </c>
      <c r="G15" s="76">
        <v>8889990</v>
      </c>
      <c r="H15" s="39"/>
    </row>
    <row r="16" spans="1:8" ht="14.25" customHeight="1" thickTop="1" thickBot="1" x14ac:dyDescent="0.35">
      <c r="A16" s="110"/>
      <c r="B16" s="43" t="s">
        <v>122</v>
      </c>
      <c r="C16" s="44" t="s">
        <v>123</v>
      </c>
      <c r="D16" s="45">
        <v>165000</v>
      </c>
      <c r="E16" s="38"/>
      <c r="F16" s="82" t="s">
        <v>155</v>
      </c>
      <c r="G16" s="81">
        <f>G13-G14-G15</f>
        <v>6110010</v>
      </c>
      <c r="H16" s="39"/>
    </row>
    <row r="17" spans="1:8" ht="14.25" customHeight="1" thickTop="1" thickBot="1" x14ac:dyDescent="0.35">
      <c r="A17" s="110"/>
      <c r="B17" s="43" t="s">
        <v>124</v>
      </c>
      <c r="C17" s="44"/>
      <c r="D17" s="45">
        <v>24000</v>
      </c>
      <c r="E17" s="38"/>
      <c r="H17" s="39"/>
    </row>
    <row r="18" spans="1:8" ht="14.25" customHeight="1" thickTop="1" thickBot="1" x14ac:dyDescent="0.35">
      <c r="A18" s="110"/>
      <c r="B18" s="43" t="s">
        <v>125</v>
      </c>
      <c r="C18" s="44"/>
      <c r="D18" s="45">
        <v>4400</v>
      </c>
      <c r="E18" s="38"/>
      <c r="F18" s="77" t="s">
        <v>156</v>
      </c>
      <c r="G18" s="74">
        <v>31140675</v>
      </c>
      <c r="H18" s="39"/>
    </row>
    <row r="19" spans="1:8" ht="14.25" customHeight="1" thickTop="1" thickBot="1" x14ac:dyDescent="0.35">
      <c r="A19" s="110"/>
      <c r="B19" s="43" t="s">
        <v>150</v>
      </c>
      <c r="C19" s="44"/>
      <c r="D19" s="45">
        <v>100000</v>
      </c>
      <c r="E19" s="38"/>
      <c r="F19" s="78" t="s">
        <v>157</v>
      </c>
      <c r="G19" s="79">
        <v>21220000</v>
      </c>
      <c r="H19" s="39"/>
    </row>
    <row r="20" spans="1:8" ht="14.25" customHeight="1" thickTop="1" thickBot="1" x14ac:dyDescent="0.35">
      <c r="A20" s="110"/>
      <c r="B20" s="43" t="s">
        <v>161</v>
      </c>
      <c r="C20" s="44"/>
      <c r="D20" s="45">
        <f>SUM(D13:D19)</f>
        <v>660400</v>
      </c>
      <c r="E20" s="38"/>
      <c r="F20" s="78" t="s">
        <v>158</v>
      </c>
      <c r="G20" s="79">
        <v>1310400</v>
      </c>
      <c r="H20" s="39"/>
    </row>
    <row r="21" spans="1:8" ht="14.25" customHeight="1" thickTop="1" thickBot="1" x14ac:dyDescent="0.35">
      <c r="A21" s="109" t="s">
        <v>126</v>
      </c>
      <c r="B21" s="62" t="s">
        <v>127</v>
      </c>
      <c r="C21" s="63"/>
      <c r="D21" s="64">
        <v>195000</v>
      </c>
      <c r="E21" s="38"/>
      <c r="F21" s="78" t="s">
        <v>159</v>
      </c>
      <c r="G21" s="79">
        <v>6718040</v>
      </c>
      <c r="H21" s="39"/>
    </row>
    <row r="22" spans="1:8" ht="14.25" customHeight="1" thickTop="1" thickBot="1" x14ac:dyDescent="0.35">
      <c r="A22" s="109"/>
      <c r="B22" s="65" t="s">
        <v>128</v>
      </c>
      <c r="C22" s="66"/>
      <c r="D22" s="67">
        <v>150000</v>
      </c>
      <c r="E22" s="38"/>
      <c r="F22" s="80" t="s">
        <v>160</v>
      </c>
      <c r="G22" s="81">
        <f>G18-G19-G20-G21</f>
        <v>1892235</v>
      </c>
      <c r="H22" s="39"/>
    </row>
    <row r="23" spans="1:8" ht="14.25" customHeight="1" thickTop="1" thickBot="1" x14ac:dyDescent="0.35">
      <c r="A23" s="109"/>
      <c r="B23" s="65" t="s">
        <v>146</v>
      </c>
      <c r="C23" s="66"/>
      <c r="D23" s="67">
        <v>200000</v>
      </c>
      <c r="E23" s="38"/>
      <c r="F23" s="38"/>
      <c r="G23" s="39"/>
      <c r="H23" s="39"/>
    </row>
    <row r="24" spans="1:8" ht="14.25" customHeight="1" thickTop="1" thickBot="1" x14ac:dyDescent="0.35">
      <c r="A24" s="109"/>
      <c r="B24" s="68" t="s">
        <v>151</v>
      </c>
      <c r="C24" s="69"/>
      <c r="D24" s="70">
        <f>SUM(D21:D23)</f>
        <v>545000</v>
      </c>
      <c r="E24" s="38"/>
      <c r="F24" s="38"/>
      <c r="G24" s="39"/>
      <c r="H24" s="39"/>
    </row>
    <row r="25" spans="1:8" ht="14.25" customHeight="1" thickTop="1" thickBot="1" x14ac:dyDescent="0.35">
      <c r="A25" s="108" t="s">
        <v>129</v>
      </c>
      <c r="B25" s="71" t="s">
        <v>130</v>
      </c>
      <c r="C25" s="72"/>
      <c r="D25" s="73">
        <v>600000</v>
      </c>
      <c r="E25" s="38"/>
      <c r="F25" s="38"/>
      <c r="G25" s="39"/>
      <c r="H25" s="39"/>
    </row>
    <row r="26" spans="1:8" ht="14.25" customHeight="1" thickTop="1" thickBot="1" x14ac:dyDescent="0.35">
      <c r="A26" s="108"/>
      <c r="B26" s="71" t="s">
        <v>131</v>
      </c>
      <c r="C26" s="72"/>
      <c r="D26" s="73">
        <v>330000</v>
      </c>
      <c r="E26" s="38"/>
      <c r="F26" s="38"/>
      <c r="G26" s="39"/>
      <c r="H26" s="39"/>
    </row>
    <row r="27" spans="1:8" ht="14.25" customHeight="1" thickTop="1" thickBot="1" x14ac:dyDescent="0.35">
      <c r="A27" s="108"/>
      <c r="B27" s="71" t="s">
        <v>132</v>
      </c>
      <c r="C27" s="72"/>
      <c r="D27" s="73">
        <v>250000</v>
      </c>
      <c r="E27" s="38"/>
      <c r="F27" s="38"/>
      <c r="G27" s="39"/>
      <c r="H27" s="39"/>
    </row>
    <row r="28" spans="1:8" ht="14.25" customHeight="1" thickTop="1" thickBot="1" x14ac:dyDescent="0.35">
      <c r="A28" s="108"/>
      <c r="B28" s="71" t="s">
        <v>133</v>
      </c>
      <c r="C28" s="72"/>
      <c r="D28" s="73">
        <v>700000</v>
      </c>
      <c r="E28" s="38"/>
      <c r="F28" s="38"/>
      <c r="G28" s="39"/>
      <c r="H28" s="39"/>
    </row>
    <row r="29" spans="1:8" ht="14.25" customHeight="1" thickTop="1" thickBot="1" x14ac:dyDescent="0.35">
      <c r="A29" s="108"/>
      <c r="B29" s="71"/>
      <c r="C29" s="72"/>
      <c r="D29" s="73"/>
      <c r="E29" s="38"/>
      <c r="F29" s="38"/>
      <c r="G29" s="39"/>
      <c r="H29" s="39"/>
    </row>
    <row r="30" spans="1:8" ht="14.25" customHeight="1" thickTop="1" thickBot="1" x14ac:dyDescent="0.35">
      <c r="A30" s="108"/>
      <c r="B30" s="71" t="s">
        <v>151</v>
      </c>
      <c r="C30" s="72"/>
      <c r="D30" s="73">
        <f>SUM(D25:D29)</f>
        <v>1880000</v>
      </c>
      <c r="E30" s="38"/>
      <c r="F30" s="38"/>
      <c r="G30" s="39"/>
      <c r="H30" s="39"/>
    </row>
    <row r="31" spans="1:8" ht="14.25" customHeight="1" thickTop="1" thickBot="1" x14ac:dyDescent="0.35">
      <c r="A31" s="109" t="s">
        <v>134</v>
      </c>
      <c r="B31" s="62" t="s">
        <v>135</v>
      </c>
      <c r="C31" s="63"/>
      <c r="D31" s="64">
        <v>420000</v>
      </c>
      <c r="E31" s="38"/>
      <c r="F31" s="38"/>
      <c r="G31" s="39"/>
      <c r="H31" s="39"/>
    </row>
    <row r="32" spans="1:8" ht="14.25" customHeight="1" thickTop="1" thickBot="1" x14ac:dyDescent="0.35">
      <c r="A32" s="109"/>
      <c r="B32" s="68"/>
      <c r="C32" s="69"/>
      <c r="D32" s="70"/>
      <c r="E32" s="38"/>
      <c r="F32" s="38"/>
      <c r="G32" s="39"/>
      <c r="H32" s="39"/>
    </row>
    <row r="33" spans="2:6" ht="14.25" customHeight="1" thickTop="1" x14ac:dyDescent="0.3"/>
    <row r="36" spans="2:6" x14ac:dyDescent="0.3">
      <c r="C36" s="1"/>
      <c r="E36" s="1"/>
      <c r="F36" s="1"/>
    </row>
    <row r="37" spans="2:6" x14ac:dyDescent="0.3">
      <c r="C37" s="1"/>
      <c r="E37" s="1"/>
      <c r="F37" s="1"/>
    </row>
    <row r="38" spans="2:6" x14ac:dyDescent="0.3">
      <c r="C38" s="1"/>
      <c r="E38" s="1"/>
      <c r="F38" s="1"/>
    </row>
    <row r="39" spans="2:6" x14ac:dyDescent="0.3">
      <c r="C39" s="1"/>
      <c r="E39" s="1"/>
      <c r="F39" s="1"/>
    </row>
    <row r="40" spans="2:6" x14ac:dyDescent="0.3">
      <c r="B40" s="1"/>
      <c r="C40" s="1"/>
      <c r="E40" s="1"/>
      <c r="F40" s="1"/>
    </row>
    <row r="41" spans="2:6" x14ac:dyDescent="0.3">
      <c r="B41" s="1"/>
      <c r="C41" s="1"/>
      <c r="E41" s="1"/>
      <c r="F41" s="1"/>
    </row>
    <row r="42" spans="2:6" x14ac:dyDescent="0.3">
      <c r="B42" s="1"/>
      <c r="C42" s="1"/>
      <c r="E42" s="1"/>
      <c r="F42" s="1"/>
    </row>
    <row r="43" spans="2:6" x14ac:dyDescent="0.3">
      <c r="B43" s="1"/>
      <c r="C43" s="1"/>
      <c r="E43" s="1"/>
      <c r="F43" s="1"/>
    </row>
    <row r="44" spans="2:6" x14ac:dyDescent="0.3">
      <c r="B44" s="1"/>
      <c r="C44" s="1"/>
      <c r="E44" s="1"/>
      <c r="F44" s="1"/>
    </row>
  </sheetData>
  <mergeCells count="8">
    <mergeCell ref="A25:A30"/>
    <mergeCell ref="A31:A32"/>
    <mergeCell ref="A3:A5"/>
    <mergeCell ref="A6:A8"/>
    <mergeCell ref="A9:A10"/>
    <mergeCell ref="A11:A12"/>
    <mergeCell ref="A13:A20"/>
    <mergeCell ref="A21:A2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총괄</vt:lpstr>
      <vt:lpstr>센터</vt:lpstr>
      <vt:lpstr>바우처(노인돌봄)</vt:lpstr>
      <vt:lpstr>바우처(가사간병)</vt:lpstr>
      <vt:lpstr>자활사업</vt:lpstr>
      <vt:lpstr>예산총칙</vt:lpstr>
      <vt:lpstr>임직원 보수일람표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2014-01-16T02:16:04Z</cp:lastPrinted>
  <dcterms:created xsi:type="dcterms:W3CDTF">2013-02-13T02:09:02Z</dcterms:created>
  <dcterms:modified xsi:type="dcterms:W3CDTF">2014-01-23T01:19:58Z</dcterms:modified>
</cp:coreProperties>
</file>